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ОШ 2025-2026\06.10.2025. ШЭ РОШ по русскому языку, 2-3 кл\"/>
    </mc:Choice>
  </mc:AlternateContent>
  <bookViews>
    <workbookView xWindow="0" yWindow="0" windowWidth="20490" windowHeight="7905" tabRatio="500" activeTab="1"/>
  </bookViews>
  <sheets>
    <sheet name="Инструкция" sheetId="1" r:id="rId1"/>
    <sheet name="2 класс" sheetId="2" r:id="rId2"/>
    <sheet name="3 класс" sheetId="3" r:id="rId3"/>
    <sheet name="Сводная" sheetId="5" r:id="rId4"/>
  </sheets>
  <definedNames>
    <definedName name="_xlnm._FilterDatabase" localSheetId="1" hidden="1">'2 класс'!$A$10:$R$10</definedName>
    <definedName name="_xlnm._FilterDatabase" localSheetId="2" hidden="1">'3 класс'!$A$10:$R$34</definedName>
    <definedName name="closed" localSheetId="1">#REF!</definedName>
    <definedName name="closed">#REF!</definedName>
    <definedName name="location" localSheetId="1">#REF!</definedName>
    <definedName name="location">#REF!</definedName>
    <definedName name="school_type" localSheetId="1">'2 класс'!$B$2:$B$7</definedName>
    <definedName name="school_type" localSheetId="2">'3 класс'!$B$2:$B$7</definedName>
    <definedName name="school_type">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4" i="3" l="1"/>
  <c r="N33" i="3"/>
  <c r="N18" i="3"/>
  <c r="N20" i="3"/>
  <c r="N32" i="3"/>
  <c r="N26" i="3"/>
  <c r="N23" i="2"/>
  <c r="N11" i="2"/>
  <c r="N31" i="3" l="1"/>
  <c r="N15" i="3"/>
  <c r="N30" i="3"/>
  <c r="N22" i="3"/>
  <c r="N23" i="3"/>
  <c r="N12" i="3"/>
  <c r="N29" i="3"/>
  <c r="N19" i="3"/>
  <c r="N28" i="3"/>
  <c r="N11" i="3"/>
  <c r="N13" i="3"/>
  <c r="N17" i="3"/>
  <c r="N21" i="3"/>
  <c r="N16" i="3"/>
  <c r="N25" i="3"/>
  <c r="N24" i="3"/>
  <c r="N14" i="3"/>
  <c r="N27" i="3"/>
  <c r="K9" i="3"/>
  <c r="H9" i="3"/>
  <c r="R2" i="3"/>
  <c r="N28" i="2"/>
  <c r="N27" i="2"/>
  <c r="N26" i="2"/>
  <c r="N25" i="2"/>
  <c r="N24" i="2"/>
  <c r="N22" i="2"/>
  <c r="N21" i="2"/>
  <c r="N20" i="2"/>
  <c r="N19" i="2"/>
  <c r="N18" i="2"/>
  <c r="N17" i="2"/>
  <c r="N16" i="2"/>
  <c r="N15" i="2"/>
  <c r="N14" i="2"/>
  <c r="N13" i="2"/>
  <c r="N12" i="2"/>
  <c r="K9" i="2"/>
  <c r="O15" i="2" s="1"/>
  <c r="H9" i="2"/>
  <c r="O11" i="3" l="1"/>
  <c r="P34" i="3"/>
  <c r="O20" i="3"/>
  <c r="O26" i="3"/>
  <c r="P20" i="3"/>
  <c r="O34" i="3"/>
  <c r="O18" i="3"/>
  <c r="P32" i="3"/>
  <c r="O33" i="3"/>
  <c r="O32" i="3"/>
  <c r="O28" i="2"/>
  <c r="P23" i="2"/>
  <c r="O11" i="2"/>
  <c r="O23" i="2"/>
  <c r="O19" i="2"/>
  <c r="O22" i="2"/>
  <c r="O27" i="2"/>
  <c r="P27" i="2"/>
  <c r="O18" i="2"/>
  <c r="O26" i="2"/>
  <c r="P28" i="2"/>
  <c r="O14" i="2"/>
  <c r="P16" i="2"/>
  <c r="O21" i="2"/>
  <c r="P24" i="2"/>
  <c r="P15" i="3"/>
  <c r="O30" i="3"/>
  <c r="O31" i="3"/>
  <c r="P31" i="3"/>
  <c r="P30" i="3"/>
  <c r="O15" i="3"/>
  <c r="O22" i="3"/>
  <c r="P22" i="3"/>
  <c r="O23" i="3"/>
  <c r="O12" i="3"/>
  <c r="P12" i="3"/>
  <c r="P29" i="3"/>
  <c r="P28" i="3"/>
  <c r="O29" i="3"/>
  <c r="O27" i="3"/>
  <c r="P13" i="3"/>
  <c r="O19" i="3"/>
  <c r="O24" i="3"/>
  <c r="P19" i="3"/>
  <c r="P27" i="3"/>
  <c r="P16" i="3"/>
  <c r="O17" i="3"/>
  <c r="L9" i="3"/>
  <c r="P11" i="3" s="1"/>
  <c r="O25" i="3"/>
  <c r="O21" i="3"/>
  <c r="O13" i="3"/>
  <c r="O28" i="3"/>
  <c r="P19" i="2"/>
  <c r="P14" i="2"/>
  <c r="P17" i="3"/>
  <c r="P15" i="2"/>
  <c r="P22" i="2"/>
  <c r="O13" i="2"/>
  <c r="O17" i="2"/>
  <c r="P18" i="2"/>
  <c r="P21" i="2"/>
  <c r="O25" i="2"/>
  <c r="P26" i="2"/>
  <c r="L9" i="2"/>
  <c r="O12" i="2"/>
  <c r="P13" i="2"/>
  <c r="O16" i="2"/>
  <c r="P17" i="2"/>
  <c r="O20" i="2"/>
  <c r="O24" i="2"/>
  <c r="P25" i="2"/>
  <c r="O14" i="3"/>
  <c r="O16" i="3"/>
  <c r="P21" i="3"/>
  <c r="P11" i="2" l="1"/>
  <c r="R6" i="3"/>
  <c r="R4" i="3"/>
  <c r="C9" i="5"/>
  <c r="D10" i="5" s="1"/>
  <c r="C10" i="5" s="1"/>
  <c r="R4" i="2"/>
  <c r="R5" i="2"/>
  <c r="R8" i="3" l="1"/>
  <c r="P9" i="3" s="1"/>
  <c r="R9" i="3" s="1"/>
  <c r="R8" i="2"/>
  <c r="P9" i="2" s="1"/>
  <c r="R9" i="2" s="1"/>
</calcChain>
</file>

<file path=xl/sharedStrings.xml><?xml version="1.0" encoding="utf-8"?>
<sst xmlns="http://schemas.openxmlformats.org/spreadsheetml/2006/main" count="619" uniqueCount="233">
  <si>
    <t>Ранжированный список участников школьного этапа всероссийской олимпиады школьников 
по русскому языку во 2 классах в 2025-2026 учебном году</t>
  </si>
  <si>
    <t>Количество участников по классу</t>
  </si>
  <si>
    <t>Предмет олимпиады:</t>
  </si>
  <si>
    <t>Русский язык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</si>
  <si>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</si>
  <si>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</si>
  <si>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</si>
  <si>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</si>
  <si>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</si>
  <si>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</si>
  <si>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</si>
  <si>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</si>
  <si>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</si>
  <si>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</si>
  <si>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</si>
  <si>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</si>
  <si>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6 октября 2025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</si>
  <si>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</si>
  <si>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</si>
  <si>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</si>
  <si>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</si>
  <si>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</si>
  <si>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</si>
  <si>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</si>
  <si>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</si>
  <si>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</si>
  <si>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</si>
  <si>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</si>
  <si>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</si>
  <si>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</si>
  <si>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</si>
  <si>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</si>
  <si>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</si>
  <si>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</si>
  <si>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</si>
  <si>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</si>
  <si>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</si>
  <si>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</si>
  <si>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</si>
  <si>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</si>
  <si>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 xml:space="preserve">Миннигареева </t>
  </si>
  <si>
    <t xml:space="preserve">Динара </t>
  </si>
  <si>
    <t>Ураловна</t>
  </si>
  <si>
    <t>не имеется</t>
  </si>
  <si>
    <t>нет</t>
  </si>
  <si>
    <t>МБОУ ТГ №11</t>
  </si>
  <si>
    <t>2а</t>
  </si>
  <si>
    <t>РЯ-2-13</t>
  </si>
  <si>
    <t>Гильмутдинова Альфия Мавлитовна</t>
  </si>
  <si>
    <t xml:space="preserve">Хайруллина </t>
  </si>
  <si>
    <t xml:space="preserve">Малика </t>
  </si>
  <si>
    <t>Рамзиловна</t>
  </si>
  <si>
    <t>РЯ-2-15</t>
  </si>
  <si>
    <t xml:space="preserve">Мукусова </t>
  </si>
  <si>
    <t xml:space="preserve">Анна </t>
  </si>
  <si>
    <t>Маратовна</t>
  </si>
  <si>
    <t>да</t>
  </si>
  <si>
    <t>РЯ-2-14</t>
  </si>
  <si>
    <t xml:space="preserve">Маннанов </t>
  </si>
  <si>
    <t xml:space="preserve">Дарьян </t>
  </si>
  <si>
    <t>Ильгамович</t>
  </si>
  <si>
    <t>РЯ-2-12</t>
  </si>
  <si>
    <t xml:space="preserve">Шафигуллина </t>
  </si>
  <si>
    <t xml:space="preserve">Амалия </t>
  </si>
  <si>
    <t>Ириковна</t>
  </si>
  <si>
    <t>РЯ-2-16</t>
  </si>
  <si>
    <t xml:space="preserve">Сосновских </t>
  </si>
  <si>
    <t xml:space="preserve">Верноика </t>
  </si>
  <si>
    <t>Владимировна</t>
  </si>
  <si>
    <t>2б</t>
  </si>
  <si>
    <t>РЯ-2-7</t>
  </si>
  <si>
    <t>Галимова Айгуль Айратовна</t>
  </si>
  <si>
    <t xml:space="preserve">Шайхутдинова </t>
  </si>
  <si>
    <t xml:space="preserve">Амина </t>
  </si>
  <si>
    <t>Ильшатовна</t>
  </si>
  <si>
    <t>РЯ-2-10</t>
  </si>
  <si>
    <t xml:space="preserve">Давыдова </t>
  </si>
  <si>
    <t xml:space="preserve">Николь </t>
  </si>
  <si>
    <t>Денисовна</t>
  </si>
  <si>
    <t>РЯ-2-11</t>
  </si>
  <si>
    <t xml:space="preserve">Канипова </t>
  </si>
  <si>
    <t xml:space="preserve">Ясмина </t>
  </si>
  <si>
    <t>РЯ-2-4</t>
  </si>
  <si>
    <t>участник</t>
  </si>
  <si>
    <t>Галлямутдинов</t>
  </si>
  <si>
    <t>Раиль</t>
  </si>
  <si>
    <t>Ильдусович</t>
  </si>
  <si>
    <t>РЯ-2-1</t>
  </si>
  <si>
    <t xml:space="preserve">Ибядуллина </t>
  </si>
  <si>
    <t xml:space="preserve">Яна </t>
  </si>
  <si>
    <t xml:space="preserve">Вадимовна </t>
  </si>
  <si>
    <t>РЯ-2-2</t>
  </si>
  <si>
    <t xml:space="preserve">Сулейманов </t>
  </si>
  <si>
    <t xml:space="preserve">Станислав </t>
  </si>
  <si>
    <t>Александрович</t>
  </si>
  <si>
    <t>РЯ-2-9</t>
  </si>
  <si>
    <t xml:space="preserve">Камалтдинов </t>
  </si>
  <si>
    <t xml:space="preserve">Камиль </t>
  </si>
  <si>
    <t>Ильдарович</t>
  </si>
  <si>
    <t>РЯ-2-3</t>
  </si>
  <si>
    <t xml:space="preserve">Мифтахов </t>
  </si>
  <si>
    <t xml:space="preserve">Сабир </t>
  </si>
  <si>
    <t>Зинфирович</t>
  </si>
  <si>
    <t>РЯ-2-6</t>
  </si>
  <si>
    <t xml:space="preserve">Илья </t>
  </si>
  <si>
    <t xml:space="preserve">Сергеевич </t>
  </si>
  <si>
    <t>РЯ-2-8</t>
  </si>
  <si>
    <t xml:space="preserve">Мизенкова </t>
  </si>
  <si>
    <t xml:space="preserve">Александра </t>
  </si>
  <si>
    <t>Сергеевна</t>
  </si>
  <si>
    <t>РЯ-2-5</t>
  </si>
  <si>
    <t>Состав жюри:</t>
  </si>
  <si>
    <t>Ранжированный список участников школьного этапа всероссийской олимпиады школьников 
по русскому языку  в 3 классах в 2025-2026 учебном году</t>
  </si>
  <si>
    <t>Русскиий язык</t>
  </si>
  <si>
    <t>6 октября 2025 г</t>
  </si>
  <si>
    <t xml:space="preserve">Гимазетдинов </t>
  </si>
  <si>
    <t>Рамиль</t>
  </si>
  <si>
    <t>Рустамович</t>
  </si>
  <si>
    <t>3а</t>
  </si>
  <si>
    <t>Р-Я-3-12</t>
  </si>
  <si>
    <t>Мугинова Лилия Магсумовна</t>
  </si>
  <si>
    <t>Закирова</t>
  </si>
  <si>
    <t>Розалия</t>
  </si>
  <si>
    <t>Альбертовна</t>
  </si>
  <si>
    <t>Р-Я-3-13</t>
  </si>
  <si>
    <t>призёр</t>
  </si>
  <si>
    <t>Калимуллина</t>
  </si>
  <si>
    <t>Эмилия</t>
  </si>
  <si>
    <t>Тимуровна</t>
  </si>
  <si>
    <t>Р-Я-3-18</t>
  </si>
  <si>
    <t>Камалетдинова</t>
  </si>
  <si>
    <t>Ралина</t>
  </si>
  <si>
    <t>Дамировна</t>
  </si>
  <si>
    <t>Р-Я-3-4</t>
  </si>
  <si>
    <t>Морозова</t>
  </si>
  <si>
    <t>Виктория</t>
  </si>
  <si>
    <t>Николаевна</t>
  </si>
  <si>
    <t>Р-Я-3-16</t>
  </si>
  <si>
    <t>Имаева</t>
  </si>
  <si>
    <t>Сафира</t>
  </si>
  <si>
    <t>Сулеймановна</t>
  </si>
  <si>
    <t>Р-Я-3-3</t>
  </si>
  <si>
    <t>Санников</t>
  </si>
  <si>
    <t>Тимофей</t>
  </si>
  <si>
    <t>Дмитриевич</t>
  </si>
  <si>
    <t>Р-Я-3-10</t>
  </si>
  <si>
    <t>Фаррахова</t>
  </si>
  <si>
    <t>Сафина</t>
  </si>
  <si>
    <t>Ришатовна</t>
  </si>
  <si>
    <t>Р-Я-3-15</t>
  </si>
  <si>
    <t xml:space="preserve">Шаяхметов </t>
  </si>
  <si>
    <t>Радмир</t>
  </si>
  <si>
    <t>Булатович</t>
  </si>
  <si>
    <t>Р-Я-3-9</t>
  </si>
  <si>
    <t>МБОУ "ТГ №11", Учебный Центр ЭКСПЕРТ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</si>
  <si>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</si>
  <si>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</si>
  <si>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</si>
  <si>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</si>
  <si>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</si>
  <si>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Ахметзанова</t>
  </si>
  <si>
    <t>Лидия</t>
  </si>
  <si>
    <t>3б</t>
  </si>
  <si>
    <t>Р-Я-3-17</t>
  </si>
  <si>
    <t>Маннанова Ильгина Ильгамовна</t>
  </si>
  <si>
    <t xml:space="preserve">Абдрафиков </t>
  </si>
  <si>
    <t xml:space="preserve">Денис </t>
  </si>
  <si>
    <t>Владиславович</t>
  </si>
  <si>
    <t>Р-Я-3-14</t>
  </si>
  <si>
    <t xml:space="preserve">Фаизов </t>
  </si>
  <si>
    <t>Роман</t>
  </si>
  <si>
    <t>Русланович</t>
  </si>
  <si>
    <t>Р-Я-3-11</t>
  </si>
  <si>
    <t xml:space="preserve">Камалова </t>
  </si>
  <si>
    <t>Сафия</t>
  </si>
  <si>
    <t>Рафисовна</t>
  </si>
  <si>
    <t>Р-Я-3-1</t>
  </si>
  <si>
    <t xml:space="preserve">Фомина </t>
  </si>
  <si>
    <t xml:space="preserve">Кира </t>
  </si>
  <si>
    <t>Р-Я-3-8</t>
  </si>
  <si>
    <t xml:space="preserve">Гараев </t>
  </si>
  <si>
    <t>Ролан</t>
  </si>
  <si>
    <t>Вадимович</t>
  </si>
  <si>
    <t>Р-Я-3-2</t>
  </si>
  <si>
    <t xml:space="preserve">Хайруллин </t>
  </si>
  <si>
    <t>Амир</t>
  </si>
  <si>
    <t>Фархадович</t>
  </si>
  <si>
    <t>Р-Я-3-5</t>
  </si>
  <si>
    <t>Муртаева</t>
  </si>
  <si>
    <t>Р-Я-3-6</t>
  </si>
  <si>
    <t>Антонова</t>
  </si>
  <si>
    <t>Дарья</t>
  </si>
  <si>
    <t>Яколевна</t>
  </si>
  <si>
    <t>Р-Я-3-7</t>
  </si>
  <si>
    <t xml:space="preserve">Садыкова </t>
  </si>
  <si>
    <t>Анфиса</t>
  </si>
  <si>
    <t>Ильдаровна</t>
  </si>
  <si>
    <t>24.11.2017</t>
  </si>
  <si>
    <t>Закирова Гузель Ирековна</t>
  </si>
  <si>
    <t>Учебный Центр ЭКСПЕРТ</t>
  </si>
  <si>
    <t>Низаметдинов</t>
  </si>
  <si>
    <t>Карим</t>
  </si>
  <si>
    <t>05.09.2016</t>
  </si>
  <si>
    <t>победитель</t>
  </si>
  <si>
    <t>Полюдов</t>
  </si>
  <si>
    <t>Кирилл</t>
  </si>
  <si>
    <t>25.03.2016</t>
  </si>
  <si>
    <t>Шарафутдинов</t>
  </si>
  <si>
    <t>Эмиль</t>
  </si>
  <si>
    <t>Динарович</t>
  </si>
  <si>
    <t>04.07.2016</t>
  </si>
  <si>
    <t>Попов</t>
  </si>
  <si>
    <t>Савелий</t>
  </si>
  <si>
    <t>Анатольевич</t>
  </si>
  <si>
    <t>06.02.2016</t>
  </si>
  <si>
    <t>Хабибуллин</t>
  </si>
  <si>
    <t>Самир</t>
  </si>
  <si>
    <t>08.10.2015</t>
  </si>
  <si>
    <t>Ибяев</t>
  </si>
  <si>
    <t>Дмитрий</t>
  </si>
  <si>
    <t>Артурович</t>
  </si>
  <si>
    <t>03.09.2015</t>
  </si>
  <si>
    <t>Галета</t>
  </si>
  <si>
    <t>Иван</t>
  </si>
  <si>
    <t>Васильевич</t>
  </si>
  <si>
    <t>15.05.2016</t>
  </si>
  <si>
    <t xml:space="preserve">Председатель: </t>
  </si>
  <si>
    <t>Галимова А.А.</t>
  </si>
  <si>
    <t xml:space="preserve">Члены жюри: </t>
  </si>
  <si>
    <t xml:space="preserve">Байназарова З.Ф., </t>
  </si>
  <si>
    <t xml:space="preserve">Гильмутдинова А.М., </t>
  </si>
  <si>
    <t xml:space="preserve">Гареева Л.М., </t>
  </si>
  <si>
    <t>Кадыргулова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</si>
</sst>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[$-419]dd\.mm\.yyyy"/>
    <numFmt numFmtId="167" formatCode="[$-419]General"/>
  </numFmts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Arial Cyr"/>
      <charset val="204"/>
    </font>
    <font>
      <sz val="10"/>
      <color rgb="FFFFFFFF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9" fillId="0" borderId="0" applyBorder="0" applyProtection="0"/>
  </cellStyleXfs>
  <cellXfs count="63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top"/>
    </xf>
    <xf numFmtId="0" fontId="1" fillId="0" borderId="0" xfId="0" applyFont="1" applyBorder="1" applyAlignmen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 vertical="top"/>
    </xf>
    <xf numFmtId="1" fontId="1" fillId="0" borderId="0" xfId="0" applyNumberFormat="1" applyFont="1" applyAlignment="1" applyProtection="1">
      <alignment horizontal="center" vertical="center"/>
    </xf>
    <xf numFmtId="9" fontId="2" fillId="0" borderId="0" xfId="1" applyFont="1" applyBorder="1" applyAlignment="1" applyProtection="1">
      <alignment horizontal="center" vertical="center"/>
    </xf>
    <xf numFmtId="14" fontId="1" fillId="0" borderId="0" xfId="0" applyNumberFormat="1" applyFont="1" applyBorder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9" fontId="3" fillId="0" borderId="0" xfId="1" applyFon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9" fontId="1" fillId="0" borderId="2" xfId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top"/>
    </xf>
    <xf numFmtId="49" fontId="1" fillId="0" borderId="2" xfId="0" applyNumberFormat="1" applyFont="1" applyBorder="1" applyAlignment="1" applyProtection="1">
      <alignment horizontal="left" vertical="center"/>
    </xf>
    <xf numFmtId="0" fontId="6" fillId="0" borderId="2" xfId="0" applyFont="1" applyBorder="1" applyAlignment="1" applyProtection="1"/>
    <xf numFmtId="165" fontId="1" fillId="0" borderId="0" xfId="0" applyNumberFormat="1" applyFont="1" applyAlignment="1" applyProtection="1"/>
    <xf numFmtId="14" fontId="1" fillId="0" borderId="2" xfId="0" applyNumberFormat="1" applyFont="1" applyBorder="1" applyAlignment="1" applyProtection="1">
      <alignment vertical="center"/>
    </xf>
    <xf numFmtId="166" fontId="1" fillId="0" borderId="2" xfId="0" applyNumberFormat="1" applyFont="1" applyBorder="1" applyAlignment="1" applyProtection="1">
      <alignment vertical="center"/>
    </xf>
    <xf numFmtId="167" fontId="1" fillId="0" borderId="2" xfId="0" applyNumberFormat="1" applyFont="1" applyBorder="1" applyAlignment="1" applyProtection="1">
      <alignment vertical="center"/>
    </xf>
    <xf numFmtId="167" fontId="1" fillId="0" borderId="2" xfId="0" applyNumberFormat="1" applyFont="1" applyBorder="1" applyAlignment="1" applyProtection="1">
      <alignment horizontal="center" vertical="center"/>
    </xf>
    <xf numFmtId="0" fontId="0" fillId="0" borderId="0" xfId="0" applyAlignment="1" applyProtection="1"/>
    <xf numFmtId="0" fontId="7" fillId="0" borderId="0" xfId="0" applyFont="1" applyAlignment="1" applyProtection="1"/>
    <xf numFmtId="0" fontId="0" fillId="0" borderId="0" xfId="0" applyAlignment="1" applyProtection="1">
      <alignment vertical="center"/>
    </xf>
    <xf numFmtId="0" fontId="7" fillId="0" borderId="2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center" vertical="center"/>
    </xf>
    <xf numFmtId="9" fontId="7" fillId="0" borderId="2" xfId="1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right" vertical="center"/>
    </xf>
    <xf numFmtId="1" fontId="7" fillId="0" borderId="2" xfId="0" applyNumberFormat="1" applyFont="1" applyBorder="1" applyAlignment="1" applyProtection="1">
      <alignment horizontal="center" vertical="center"/>
    </xf>
    <xf numFmtId="9" fontId="8" fillId="0" borderId="0" xfId="0" applyNumberFormat="1" applyFont="1" applyAlignment="1" applyProtection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/>
    <xf numFmtId="0" fontId="6" fillId="0" borderId="2" xfId="0" applyFont="1" applyBorder="1" applyAlignment="1" applyProtection="1">
      <alignment vertical="center" wrapText="1"/>
    </xf>
    <xf numFmtId="14" fontId="5" fillId="0" borderId="2" xfId="0" applyNumberFormat="1" applyFont="1" applyBorder="1" applyAlignment="1" applyProtection="1">
      <alignment horizontal="center" vertical="center"/>
    </xf>
    <xf numFmtId="14" fontId="5" fillId="0" borderId="2" xfId="0" applyNumberFormat="1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/>
  </cellXfs>
  <cellStyles count="2">
    <cellStyle name="Обычный" xfId="0" builtinId="0"/>
    <cellStyle name="Процентный" xfId="1" builtinId="5"/>
  </cellStyles>
  <dxfs count="8"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406080</xdr:colOff>
      <xdr:row>62</xdr:row>
      <xdr:rowOff>18360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132680" cy="10057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2" zoomScaleNormal="72" workbookViewId="0">
      <selection activeCell="H9" sqref="H9"/>
    </sheetView>
  </sheetViews>
  <sheetFormatPr defaultColWidth="8.7109375" defaultRowHeight="12.75" x14ac:dyDescent="0.2"/>
  <sheetData/>
  <pageMargins left="0.25" right="0.25" top="0.75" bottom="0.75" header="0.511811023622047" footer="0.511811023622047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topLeftCell="A11" zoomScale="72" zoomScaleNormal="72" workbookViewId="0">
      <selection activeCell="K33" sqref="K33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2.85546875" style="1" customWidth="1"/>
    <col min="19" max="16384" width="9.140625" style="1"/>
  </cols>
  <sheetData>
    <row r="1" spans="1:18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32.25" customHeight="1" x14ac:dyDescent="0.25">
      <c r="B2" s="2"/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3" t="s">
        <v>1</v>
      </c>
      <c r="R2" s="4">
        <v>18</v>
      </c>
    </row>
    <row r="3" spans="1:18" x14ac:dyDescent="0.25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4"/>
    </row>
    <row r="4" spans="1:18" x14ac:dyDescent="0.25">
      <c r="A4" s="6" t="s">
        <v>2</v>
      </c>
      <c r="B4" s="7"/>
      <c r="C4" s="6" t="s">
        <v>3</v>
      </c>
      <c r="E4" s="8" t="s">
        <v>4</v>
      </c>
      <c r="F4" s="9"/>
      <c r="Q4" s="10" t="s">
        <v>5</v>
      </c>
      <c r="R4" s="11">
        <f>COUNTIF(P11:P26,"победитель")</f>
        <v>2</v>
      </c>
    </row>
    <row r="5" spans="1:18" x14ac:dyDescent="0.25">
      <c r="A5" s="6" t="s">
        <v>6</v>
      </c>
      <c r="B5" s="7"/>
      <c r="C5" s="6" t="s">
        <v>7</v>
      </c>
      <c r="E5" s="8" t="s">
        <v>8</v>
      </c>
      <c r="F5" s="9"/>
      <c r="Q5" s="10" t="s">
        <v>9</v>
      </c>
      <c r="R5" s="4">
        <f>COUNTIF(P11:P26,"призер")</f>
        <v>7</v>
      </c>
    </row>
    <row r="6" spans="1:18" x14ac:dyDescent="0.25">
      <c r="A6" s="6" t="s">
        <v>10</v>
      </c>
      <c r="B6" s="7"/>
      <c r="C6" s="6" t="s">
        <v>11</v>
      </c>
      <c r="E6" s="9"/>
      <c r="F6" s="9"/>
      <c r="Q6" s="10" t="s">
        <v>12</v>
      </c>
      <c r="R6" s="4">
        <v>9</v>
      </c>
    </row>
    <row r="7" spans="1:18" x14ac:dyDescent="0.25">
      <c r="A7" s="6" t="s">
        <v>13</v>
      </c>
      <c r="B7" s="7"/>
      <c r="C7" s="6">
        <v>2</v>
      </c>
      <c r="E7" s="9"/>
      <c r="F7" s="9"/>
      <c r="P7" s="12"/>
      <c r="Q7" s="10" t="s">
        <v>14</v>
      </c>
      <c r="R7" s="13">
        <v>0.45</v>
      </c>
    </row>
    <row r="8" spans="1:18" x14ac:dyDescent="0.25">
      <c r="A8" s="6" t="s">
        <v>15</v>
      </c>
      <c r="B8" s="7"/>
      <c r="C8" s="14" t="s">
        <v>16</v>
      </c>
      <c r="F8" s="9"/>
      <c r="Q8" s="15" t="s">
        <v>17</v>
      </c>
      <c r="R8" s="13">
        <f>(R4+R5)/R2</f>
        <v>0.5</v>
      </c>
    </row>
    <row r="9" spans="1:18" x14ac:dyDescent="0.25">
      <c r="C9" s="60" t="s">
        <v>18</v>
      </c>
      <c r="D9" s="60"/>
      <c r="E9" s="16">
        <v>42</v>
      </c>
      <c r="G9" s="10" t="s">
        <v>19</v>
      </c>
      <c r="H9" s="17">
        <f>E9/2</f>
        <v>21</v>
      </c>
      <c r="J9" s="18" t="s">
        <v>20</v>
      </c>
      <c r="K9" s="19">
        <f>MAX(M11:M26)</f>
        <v>38.5</v>
      </c>
      <c r="L9" s="20" t="str">
        <f>IF(K9*100/E9&gt;=50,"победитель","участник")</f>
        <v>победитель</v>
      </c>
      <c r="P9" s="21">
        <f>R8-45%</f>
        <v>4.9999999999999989E-2</v>
      </c>
      <c r="Q9" s="10" t="s">
        <v>21</v>
      </c>
      <c r="R9" s="22">
        <f>IF((R2*P9)&gt;0,(R2*P9),0)</f>
        <v>0.8999999999999998</v>
      </c>
    </row>
    <row r="10" spans="1:18" ht="90" x14ac:dyDescent="0.25">
      <c r="A10" s="23" t="s">
        <v>22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4" t="s">
        <v>29</v>
      </c>
      <c r="I10" s="23" t="s">
        <v>30</v>
      </c>
      <c r="J10" s="23" t="s">
        <v>31</v>
      </c>
      <c r="K10" s="23" t="s">
        <v>32</v>
      </c>
      <c r="L10" s="25" t="s">
        <v>33</v>
      </c>
      <c r="M10" s="23" t="s">
        <v>34</v>
      </c>
      <c r="N10" s="23" t="s">
        <v>35</v>
      </c>
      <c r="O10" s="23" t="s">
        <v>36</v>
      </c>
      <c r="P10" s="23" t="s">
        <v>37</v>
      </c>
      <c r="Q10" s="23" t="s">
        <v>38</v>
      </c>
      <c r="R10" s="23" t="s">
        <v>39</v>
      </c>
    </row>
    <row r="11" spans="1:18" s="31" customFormat="1" ht="12.75" customHeight="1" x14ac:dyDescent="0.2">
      <c r="A11" s="23">
        <v>1</v>
      </c>
      <c r="B11" s="50" t="s">
        <v>7</v>
      </c>
      <c r="C11" s="49" t="s">
        <v>194</v>
      </c>
      <c r="D11" s="32" t="s">
        <v>195</v>
      </c>
      <c r="E11" s="32" t="s">
        <v>196</v>
      </c>
      <c r="F11" s="54" t="s">
        <v>197</v>
      </c>
      <c r="G11" s="51" t="s">
        <v>43</v>
      </c>
      <c r="H11" s="27" t="s">
        <v>44</v>
      </c>
      <c r="I11" s="28" t="s">
        <v>44</v>
      </c>
      <c r="J11" s="48" t="s">
        <v>154</v>
      </c>
      <c r="K11" s="29">
        <v>2</v>
      </c>
      <c r="L11" s="27" t="s">
        <v>87</v>
      </c>
      <c r="M11" s="29">
        <v>38.5</v>
      </c>
      <c r="N11" s="30">
        <f t="shared" ref="N11:N28" si="0">IF(M11="","",M11/$E$9)</f>
        <v>0.91666666666666663</v>
      </c>
      <c r="O11" s="30">
        <f t="shared" ref="O11:O28" si="1">IF(M11="","",M11/$K$9)</f>
        <v>1</v>
      </c>
      <c r="P11" s="29" t="str">
        <f>IF(M11="","",IF($K$9=M11,$L$9,IF(M11&gt;=$H$9,"призер","участник")))</f>
        <v>победитель</v>
      </c>
      <c r="Q11" s="28" t="s">
        <v>198</v>
      </c>
      <c r="R11" s="48" t="s">
        <v>199</v>
      </c>
    </row>
    <row r="12" spans="1:18" s="31" customFormat="1" ht="12.75" customHeight="1" x14ac:dyDescent="0.2">
      <c r="A12" s="23">
        <v>2</v>
      </c>
      <c r="B12" s="50" t="s">
        <v>7</v>
      </c>
      <c r="C12" s="49" t="s">
        <v>40</v>
      </c>
      <c r="D12" s="32" t="s">
        <v>41</v>
      </c>
      <c r="E12" s="32" t="s">
        <v>42</v>
      </c>
      <c r="F12" s="54">
        <v>42808</v>
      </c>
      <c r="G12" s="51" t="s">
        <v>43</v>
      </c>
      <c r="H12" s="27" t="s">
        <v>44</v>
      </c>
      <c r="I12" s="28" t="s">
        <v>44</v>
      </c>
      <c r="J12" s="28" t="s">
        <v>45</v>
      </c>
      <c r="K12" s="29" t="s">
        <v>46</v>
      </c>
      <c r="L12" s="27" t="s">
        <v>47</v>
      </c>
      <c r="M12" s="29">
        <v>35.5</v>
      </c>
      <c r="N12" s="30">
        <f t="shared" si="0"/>
        <v>0.84523809523809523</v>
      </c>
      <c r="O12" s="30">
        <f t="shared" si="1"/>
        <v>0.92207792207792205</v>
      </c>
      <c r="P12" s="29" t="s">
        <v>203</v>
      </c>
      <c r="Q12" s="28" t="s">
        <v>48</v>
      </c>
      <c r="R12" s="28" t="s">
        <v>45</v>
      </c>
    </row>
    <row r="13" spans="1:18" x14ac:dyDescent="0.25">
      <c r="A13" s="23">
        <v>3</v>
      </c>
      <c r="B13" s="50" t="s">
        <v>7</v>
      </c>
      <c r="C13" s="52" t="s">
        <v>49</v>
      </c>
      <c r="D13" s="32" t="s">
        <v>50</v>
      </c>
      <c r="E13" s="32" t="s">
        <v>51</v>
      </c>
      <c r="F13" s="54">
        <v>42877</v>
      </c>
      <c r="G13" s="51" t="s">
        <v>43</v>
      </c>
      <c r="H13" s="27" t="s">
        <v>44</v>
      </c>
      <c r="I13" s="28" t="s">
        <v>44</v>
      </c>
      <c r="J13" s="28" t="s">
        <v>45</v>
      </c>
      <c r="K13" s="29" t="s">
        <v>46</v>
      </c>
      <c r="L13" s="27" t="s">
        <v>52</v>
      </c>
      <c r="M13" s="29">
        <v>34</v>
      </c>
      <c r="N13" s="30">
        <f t="shared" si="0"/>
        <v>0.80952380952380953</v>
      </c>
      <c r="O13" s="30">
        <f t="shared" si="1"/>
        <v>0.88311688311688308</v>
      </c>
      <c r="P13" s="29" t="str">
        <f t="shared" ref="P13:P19" si="2">IF(M13="","",IF($K$9=M13,$L$9,IF(M13&gt;=$H$9,"призер","участник")))</f>
        <v>призер</v>
      </c>
      <c r="Q13" s="28" t="s">
        <v>48</v>
      </c>
      <c r="R13" s="28" t="s">
        <v>45</v>
      </c>
    </row>
    <row r="14" spans="1:18" x14ac:dyDescent="0.25">
      <c r="A14" s="23">
        <v>4</v>
      </c>
      <c r="B14" s="50" t="s">
        <v>7</v>
      </c>
      <c r="C14" s="49" t="s">
        <v>53</v>
      </c>
      <c r="D14" s="32" t="s">
        <v>54</v>
      </c>
      <c r="E14" s="32" t="s">
        <v>55</v>
      </c>
      <c r="F14" s="54">
        <v>42809</v>
      </c>
      <c r="G14" s="51" t="s">
        <v>43</v>
      </c>
      <c r="H14" s="27" t="s">
        <v>44</v>
      </c>
      <c r="I14" s="28" t="s">
        <v>56</v>
      </c>
      <c r="J14" s="28" t="s">
        <v>45</v>
      </c>
      <c r="K14" s="29" t="s">
        <v>46</v>
      </c>
      <c r="L14" s="27" t="s">
        <v>57</v>
      </c>
      <c r="M14" s="29">
        <v>33</v>
      </c>
      <c r="N14" s="30">
        <f t="shared" si="0"/>
        <v>0.7857142857142857</v>
      </c>
      <c r="O14" s="30">
        <f t="shared" si="1"/>
        <v>0.8571428571428571</v>
      </c>
      <c r="P14" s="29" t="str">
        <f t="shared" si="2"/>
        <v>призер</v>
      </c>
      <c r="Q14" s="28" t="s">
        <v>48</v>
      </c>
      <c r="R14" s="28" t="s">
        <v>45</v>
      </c>
    </row>
    <row r="15" spans="1:18" x14ac:dyDescent="0.25">
      <c r="A15" s="23">
        <v>5</v>
      </c>
      <c r="B15" s="50" t="s">
        <v>7</v>
      </c>
      <c r="C15" s="49" t="s">
        <v>58</v>
      </c>
      <c r="D15" s="32" t="s">
        <v>59</v>
      </c>
      <c r="E15" s="32" t="s">
        <v>60</v>
      </c>
      <c r="F15" s="54">
        <v>43122</v>
      </c>
      <c r="G15" s="51" t="s">
        <v>43</v>
      </c>
      <c r="H15" s="27" t="s">
        <v>44</v>
      </c>
      <c r="I15" s="28" t="s">
        <v>44</v>
      </c>
      <c r="J15" s="28" t="s">
        <v>45</v>
      </c>
      <c r="K15" s="29" t="s">
        <v>46</v>
      </c>
      <c r="L15" s="27" t="s">
        <v>61</v>
      </c>
      <c r="M15" s="29">
        <v>24.5</v>
      </c>
      <c r="N15" s="30">
        <f t="shared" si="0"/>
        <v>0.58333333333333337</v>
      </c>
      <c r="O15" s="30">
        <f t="shared" si="1"/>
        <v>0.63636363636363635</v>
      </c>
      <c r="P15" s="29" t="str">
        <f t="shared" si="2"/>
        <v>призер</v>
      </c>
      <c r="Q15" s="28" t="s">
        <v>48</v>
      </c>
      <c r="R15" s="28" t="s">
        <v>45</v>
      </c>
    </row>
    <row r="16" spans="1:18" x14ac:dyDescent="0.25">
      <c r="A16" s="23">
        <v>6</v>
      </c>
      <c r="B16" s="50" t="s">
        <v>7</v>
      </c>
      <c r="C16" s="52" t="s">
        <v>62</v>
      </c>
      <c r="D16" s="32" t="s">
        <v>63</v>
      </c>
      <c r="E16" s="32" t="s">
        <v>64</v>
      </c>
      <c r="F16" s="55">
        <v>42696</v>
      </c>
      <c r="G16" s="51" t="s">
        <v>43</v>
      </c>
      <c r="H16" s="27" t="s">
        <v>56</v>
      </c>
      <c r="I16" s="28" t="s">
        <v>44</v>
      </c>
      <c r="J16" s="28" t="s">
        <v>45</v>
      </c>
      <c r="K16" s="29" t="s">
        <v>46</v>
      </c>
      <c r="L16" s="27" t="s">
        <v>65</v>
      </c>
      <c r="M16" s="29">
        <v>24.5</v>
      </c>
      <c r="N16" s="30">
        <f t="shared" si="0"/>
        <v>0.58333333333333337</v>
      </c>
      <c r="O16" s="30">
        <f t="shared" si="1"/>
        <v>0.63636363636363635</v>
      </c>
      <c r="P16" s="29" t="str">
        <f t="shared" si="2"/>
        <v>призер</v>
      </c>
      <c r="Q16" s="28" t="s">
        <v>48</v>
      </c>
      <c r="R16" s="28" t="s">
        <v>45</v>
      </c>
    </row>
    <row r="17" spans="1:18" x14ac:dyDescent="0.25">
      <c r="A17" s="23">
        <v>7</v>
      </c>
      <c r="B17" s="50" t="s">
        <v>7</v>
      </c>
      <c r="C17" s="33" t="s">
        <v>66</v>
      </c>
      <c r="D17" s="32" t="s">
        <v>67</v>
      </c>
      <c r="E17" s="32" t="s">
        <v>68</v>
      </c>
      <c r="F17" s="56">
        <v>42891</v>
      </c>
      <c r="G17" s="51" t="s">
        <v>43</v>
      </c>
      <c r="H17" s="27" t="s">
        <v>44</v>
      </c>
      <c r="I17" s="28" t="s">
        <v>44</v>
      </c>
      <c r="J17" s="28" t="s">
        <v>45</v>
      </c>
      <c r="K17" s="29" t="s">
        <v>69</v>
      </c>
      <c r="L17" s="27" t="s">
        <v>70</v>
      </c>
      <c r="M17" s="29">
        <v>24</v>
      </c>
      <c r="N17" s="30">
        <f t="shared" si="0"/>
        <v>0.5714285714285714</v>
      </c>
      <c r="O17" s="30">
        <f t="shared" si="1"/>
        <v>0.62337662337662336</v>
      </c>
      <c r="P17" s="29" t="str">
        <f t="shared" si="2"/>
        <v>призер</v>
      </c>
      <c r="Q17" s="28" t="s">
        <v>71</v>
      </c>
      <c r="R17" s="28" t="s">
        <v>45</v>
      </c>
    </row>
    <row r="18" spans="1:18" x14ac:dyDescent="0.25">
      <c r="A18" s="23">
        <v>8</v>
      </c>
      <c r="B18" s="50" t="s">
        <v>7</v>
      </c>
      <c r="C18" s="33" t="s">
        <v>72</v>
      </c>
      <c r="D18" s="32" t="s">
        <v>73</v>
      </c>
      <c r="E18" s="32" t="s">
        <v>74</v>
      </c>
      <c r="F18" s="56">
        <v>43043</v>
      </c>
      <c r="G18" s="51" t="s">
        <v>43</v>
      </c>
      <c r="H18" s="27" t="s">
        <v>44</v>
      </c>
      <c r="I18" s="28" t="s">
        <v>44</v>
      </c>
      <c r="J18" s="28" t="s">
        <v>45</v>
      </c>
      <c r="K18" s="29" t="s">
        <v>69</v>
      </c>
      <c r="L18" s="27" t="s">
        <v>75</v>
      </c>
      <c r="M18" s="29">
        <v>23</v>
      </c>
      <c r="N18" s="30">
        <f t="shared" si="0"/>
        <v>0.54761904761904767</v>
      </c>
      <c r="O18" s="30">
        <f t="shared" si="1"/>
        <v>0.59740259740259738</v>
      </c>
      <c r="P18" s="29" t="str">
        <f t="shared" si="2"/>
        <v>призер</v>
      </c>
      <c r="Q18" s="28" t="s">
        <v>71</v>
      </c>
      <c r="R18" s="28" t="s">
        <v>45</v>
      </c>
    </row>
    <row r="19" spans="1:18" x14ac:dyDescent="0.25">
      <c r="A19" s="23">
        <v>9</v>
      </c>
      <c r="B19" s="50" t="s">
        <v>7</v>
      </c>
      <c r="C19" s="49" t="s">
        <v>76</v>
      </c>
      <c r="D19" s="32" t="s">
        <v>77</v>
      </c>
      <c r="E19" s="32" t="s">
        <v>78</v>
      </c>
      <c r="F19" s="54">
        <v>42775</v>
      </c>
      <c r="G19" s="51" t="s">
        <v>43</v>
      </c>
      <c r="H19" s="27" t="s">
        <v>44</v>
      </c>
      <c r="I19" s="28" t="s">
        <v>44</v>
      </c>
      <c r="J19" s="28" t="s">
        <v>45</v>
      </c>
      <c r="K19" s="29" t="s">
        <v>46</v>
      </c>
      <c r="L19" s="27" t="s">
        <v>79</v>
      </c>
      <c r="M19" s="29">
        <v>23</v>
      </c>
      <c r="N19" s="30">
        <f t="shared" si="0"/>
        <v>0.54761904761904767</v>
      </c>
      <c r="O19" s="30">
        <f t="shared" si="1"/>
        <v>0.59740259740259738</v>
      </c>
      <c r="P19" s="29" t="str">
        <f t="shared" si="2"/>
        <v>призер</v>
      </c>
      <c r="Q19" s="28" t="s">
        <v>48</v>
      </c>
      <c r="R19" s="28" t="s">
        <v>45</v>
      </c>
    </row>
    <row r="20" spans="1:18" x14ac:dyDescent="0.25">
      <c r="A20" s="23">
        <v>10</v>
      </c>
      <c r="B20" s="50" t="s">
        <v>7</v>
      </c>
      <c r="C20" s="33" t="s">
        <v>80</v>
      </c>
      <c r="D20" s="32" t="s">
        <v>81</v>
      </c>
      <c r="E20" s="32" t="s">
        <v>55</v>
      </c>
      <c r="F20" s="56">
        <v>42695</v>
      </c>
      <c r="G20" s="51" t="s">
        <v>43</v>
      </c>
      <c r="H20" s="27" t="s">
        <v>44</v>
      </c>
      <c r="I20" s="28" t="s">
        <v>44</v>
      </c>
      <c r="J20" s="28" t="s">
        <v>45</v>
      </c>
      <c r="K20" s="29" t="s">
        <v>69</v>
      </c>
      <c r="L20" s="27" t="s">
        <v>82</v>
      </c>
      <c r="M20" s="29">
        <v>22</v>
      </c>
      <c r="N20" s="30">
        <f t="shared" si="0"/>
        <v>0.52380952380952384</v>
      </c>
      <c r="O20" s="30">
        <f t="shared" si="1"/>
        <v>0.5714285714285714</v>
      </c>
      <c r="P20" s="29" t="s">
        <v>83</v>
      </c>
      <c r="Q20" s="28" t="s">
        <v>71</v>
      </c>
      <c r="R20" s="28" t="s">
        <v>45</v>
      </c>
    </row>
    <row r="21" spans="1:18" x14ac:dyDescent="0.25">
      <c r="A21" s="23">
        <v>11</v>
      </c>
      <c r="B21" s="50" t="s">
        <v>7</v>
      </c>
      <c r="C21" s="33" t="s">
        <v>84</v>
      </c>
      <c r="D21" s="33" t="s">
        <v>85</v>
      </c>
      <c r="E21" s="33" t="s">
        <v>86</v>
      </c>
      <c r="F21" s="56">
        <v>42951</v>
      </c>
      <c r="G21" s="51" t="s">
        <v>43</v>
      </c>
      <c r="H21" s="27" t="s">
        <v>44</v>
      </c>
      <c r="I21" s="28" t="s">
        <v>44</v>
      </c>
      <c r="J21" s="28" t="s">
        <v>45</v>
      </c>
      <c r="K21" s="29" t="s">
        <v>69</v>
      </c>
      <c r="L21" s="27" t="s">
        <v>87</v>
      </c>
      <c r="M21" s="29">
        <v>20.5</v>
      </c>
      <c r="N21" s="30">
        <f t="shared" si="0"/>
        <v>0.48809523809523808</v>
      </c>
      <c r="O21" s="30">
        <f t="shared" si="1"/>
        <v>0.53246753246753242</v>
      </c>
      <c r="P21" s="29" t="str">
        <f t="shared" ref="P21:P28" si="3">IF(M21="","",IF($K$9=M21,$L$9,IF(M21&gt;=$H$9,"призер","участник")))</f>
        <v>участник</v>
      </c>
      <c r="Q21" s="28" t="s">
        <v>71</v>
      </c>
      <c r="R21" s="28" t="s">
        <v>45</v>
      </c>
    </row>
    <row r="22" spans="1:18" x14ac:dyDescent="0.25">
      <c r="A22" s="23">
        <v>12</v>
      </c>
      <c r="B22" s="50" t="s">
        <v>7</v>
      </c>
      <c r="C22" s="33" t="s">
        <v>88</v>
      </c>
      <c r="D22" s="32" t="s">
        <v>89</v>
      </c>
      <c r="E22" s="32" t="s">
        <v>90</v>
      </c>
      <c r="F22" s="56">
        <v>42805</v>
      </c>
      <c r="G22" s="51" t="s">
        <v>43</v>
      </c>
      <c r="H22" s="27" t="s">
        <v>44</v>
      </c>
      <c r="I22" s="28" t="s">
        <v>44</v>
      </c>
      <c r="J22" s="28" t="s">
        <v>45</v>
      </c>
      <c r="K22" s="29" t="s">
        <v>69</v>
      </c>
      <c r="L22" s="27" t="s">
        <v>91</v>
      </c>
      <c r="M22" s="29">
        <v>14</v>
      </c>
      <c r="N22" s="30">
        <f t="shared" si="0"/>
        <v>0.33333333333333331</v>
      </c>
      <c r="O22" s="30">
        <f t="shared" si="1"/>
        <v>0.36363636363636365</v>
      </c>
      <c r="P22" s="29" t="str">
        <f t="shared" si="3"/>
        <v>участник</v>
      </c>
      <c r="Q22" s="28" t="s">
        <v>71</v>
      </c>
      <c r="R22" s="28" t="s">
        <v>45</v>
      </c>
    </row>
    <row r="23" spans="1:18" x14ac:dyDescent="0.25">
      <c r="A23" s="23">
        <v>13</v>
      </c>
      <c r="B23" s="50" t="s">
        <v>7</v>
      </c>
      <c r="C23" s="52" t="s">
        <v>200</v>
      </c>
      <c r="D23" s="32" t="s">
        <v>201</v>
      </c>
      <c r="E23" s="32" t="s">
        <v>98</v>
      </c>
      <c r="F23" s="54" t="s">
        <v>202</v>
      </c>
      <c r="G23" s="51" t="s">
        <v>43</v>
      </c>
      <c r="H23" s="27" t="s">
        <v>44</v>
      </c>
      <c r="I23" s="28" t="s">
        <v>44</v>
      </c>
      <c r="J23" s="48" t="s">
        <v>154</v>
      </c>
      <c r="K23" s="29">
        <v>2</v>
      </c>
      <c r="L23" s="27" t="s">
        <v>91</v>
      </c>
      <c r="M23" s="29">
        <v>13</v>
      </c>
      <c r="N23" s="30">
        <f t="shared" si="0"/>
        <v>0.30952380952380953</v>
      </c>
      <c r="O23" s="30">
        <f t="shared" si="1"/>
        <v>0.33766233766233766</v>
      </c>
      <c r="P23" s="29" t="str">
        <f t="shared" si="3"/>
        <v>участник</v>
      </c>
      <c r="Q23" s="28" t="s">
        <v>198</v>
      </c>
      <c r="R23" s="48" t="s">
        <v>199</v>
      </c>
    </row>
    <row r="24" spans="1:18" x14ac:dyDescent="0.25">
      <c r="A24" s="23">
        <v>14</v>
      </c>
      <c r="B24" s="50" t="s">
        <v>7</v>
      </c>
      <c r="C24" s="32" t="s">
        <v>92</v>
      </c>
      <c r="D24" s="33" t="s">
        <v>93</v>
      </c>
      <c r="E24" s="32" t="s">
        <v>94</v>
      </c>
      <c r="F24" s="56">
        <v>42925</v>
      </c>
      <c r="G24" s="51" t="s">
        <v>43</v>
      </c>
      <c r="H24" s="27" t="s">
        <v>44</v>
      </c>
      <c r="I24" s="28" t="s">
        <v>44</v>
      </c>
      <c r="J24" s="28" t="s">
        <v>45</v>
      </c>
      <c r="K24" s="29" t="s">
        <v>69</v>
      </c>
      <c r="L24" s="27" t="s">
        <v>95</v>
      </c>
      <c r="M24" s="29">
        <v>12</v>
      </c>
      <c r="N24" s="30">
        <f t="shared" si="0"/>
        <v>0.2857142857142857</v>
      </c>
      <c r="O24" s="30">
        <f t="shared" si="1"/>
        <v>0.31168831168831168</v>
      </c>
      <c r="P24" s="29" t="str">
        <f t="shared" si="3"/>
        <v>участник</v>
      </c>
      <c r="Q24" s="28" t="s">
        <v>71</v>
      </c>
      <c r="R24" s="28" t="s">
        <v>45</v>
      </c>
    </row>
    <row r="25" spans="1:18" x14ac:dyDescent="0.25">
      <c r="A25" s="23">
        <v>15</v>
      </c>
      <c r="B25" s="50" t="s">
        <v>7</v>
      </c>
      <c r="C25" s="33" t="s">
        <v>96</v>
      </c>
      <c r="D25" s="32" t="s">
        <v>97</v>
      </c>
      <c r="E25" s="32" t="s">
        <v>98</v>
      </c>
      <c r="F25" s="56">
        <v>43054</v>
      </c>
      <c r="G25" s="51" t="s">
        <v>43</v>
      </c>
      <c r="H25" s="27" t="s">
        <v>44</v>
      </c>
      <c r="I25" s="28" t="s">
        <v>44</v>
      </c>
      <c r="J25" s="28" t="s">
        <v>45</v>
      </c>
      <c r="K25" s="29" t="s">
        <v>69</v>
      </c>
      <c r="L25" s="27" t="s">
        <v>99</v>
      </c>
      <c r="M25" s="29">
        <v>10</v>
      </c>
      <c r="N25" s="30">
        <f t="shared" si="0"/>
        <v>0.23809523809523808</v>
      </c>
      <c r="O25" s="30">
        <f t="shared" si="1"/>
        <v>0.25974025974025972</v>
      </c>
      <c r="P25" s="29" t="str">
        <f t="shared" si="3"/>
        <v>участник</v>
      </c>
      <c r="Q25" s="28" t="s">
        <v>71</v>
      </c>
      <c r="R25" s="28" t="s">
        <v>45</v>
      </c>
    </row>
    <row r="26" spans="1:18" x14ac:dyDescent="0.25">
      <c r="A26" s="23">
        <v>16</v>
      </c>
      <c r="B26" s="50" t="s">
        <v>7</v>
      </c>
      <c r="C26" s="53" t="s">
        <v>100</v>
      </c>
      <c r="D26" s="32" t="s">
        <v>101</v>
      </c>
      <c r="E26" s="32" t="s">
        <v>102</v>
      </c>
      <c r="F26" s="56">
        <v>43067</v>
      </c>
      <c r="G26" s="51" t="s">
        <v>43</v>
      </c>
      <c r="H26" s="27" t="s">
        <v>44</v>
      </c>
      <c r="I26" s="28" t="s">
        <v>44</v>
      </c>
      <c r="J26" s="28" t="s">
        <v>45</v>
      </c>
      <c r="K26" s="29" t="s">
        <v>69</v>
      </c>
      <c r="L26" s="27" t="s">
        <v>103</v>
      </c>
      <c r="M26" s="29">
        <v>8.5</v>
      </c>
      <c r="N26" s="30">
        <f t="shared" si="0"/>
        <v>0.20238095238095238</v>
      </c>
      <c r="O26" s="30">
        <f t="shared" si="1"/>
        <v>0.22077922077922077</v>
      </c>
      <c r="P26" s="29" t="str">
        <f t="shared" si="3"/>
        <v>участник</v>
      </c>
      <c r="Q26" s="28" t="s">
        <v>71</v>
      </c>
      <c r="R26" s="28" t="s">
        <v>45</v>
      </c>
    </row>
    <row r="27" spans="1:18" s="31" customFormat="1" ht="12.75" customHeight="1" x14ac:dyDescent="0.2">
      <c r="A27" s="23">
        <v>17</v>
      </c>
      <c r="B27" s="50" t="s">
        <v>7</v>
      </c>
      <c r="C27" s="33" t="s">
        <v>92</v>
      </c>
      <c r="D27" s="32" t="s">
        <v>104</v>
      </c>
      <c r="E27" s="32" t="s">
        <v>105</v>
      </c>
      <c r="F27" s="56">
        <v>42922</v>
      </c>
      <c r="G27" s="51" t="s">
        <v>43</v>
      </c>
      <c r="H27" s="27" t="s">
        <v>44</v>
      </c>
      <c r="I27" s="28" t="s">
        <v>44</v>
      </c>
      <c r="J27" s="28" t="s">
        <v>45</v>
      </c>
      <c r="K27" s="29" t="s">
        <v>69</v>
      </c>
      <c r="L27" s="27" t="s">
        <v>106</v>
      </c>
      <c r="M27" s="29">
        <v>7.5</v>
      </c>
      <c r="N27" s="30">
        <f t="shared" si="0"/>
        <v>0.17857142857142858</v>
      </c>
      <c r="O27" s="30">
        <f t="shared" si="1"/>
        <v>0.19480519480519481</v>
      </c>
      <c r="P27" s="29" t="str">
        <f t="shared" si="3"/>
        <v>участник</v>
      </c>
      <c r="Q27" s="28" t="s">
        <v>71</v>
      </c>
      <c r="R27" s="28" t="s">
        <v>45</v>
      </c>
    </row>
    <row r="28" spans="1:18" s="31" customFormat="1" ht="12.75" customHeight="1" x14ac:dyDescent="0.2">
      <c r="A28" s="23">
        <v>18</v>
      </c>
      <c r="B28" s="50" t="s">
        <v>7</v>
      </c>
      <c r="C28" s="33" t="s">
        <v>107</v>
      </c>
      <c r="D28" s="32" t="s">
        <v>108</v>
      </c>
      <c r="E28" s="32" t="s">
        <v>109</v>
      </c>
      <c r="F28" s="56">
        <v>43066</v>
      </c>
      <c r="G28" s="51" t="s">
        <v>43</v>
      </c>
      <c r="H28" s="27" t="s">
        <v>44</v>
      </c>
      <c r="I28" s="28" t="s">
        <v>44</v>
      </c>
      <c r="J28" s="28" t="s">
        <v>45</v>
      </c>
      <c r="K28" s="29" t="s">
        <v>69</v>
      </c>
      <c r="L28" s="27" t="s">
        <v>110</v>
      </c>
      <c r="M28" s="29">
        <v>0</v>
      </c>
      <c r="N28" s="30">
        <f t="shared" si="0"/>
        <v>0</v>
      </c>
      <c r="O28" s="30">
        <f t="shared" si="1"/>
        <v>0</v>
      </c>
      <c r="P28" s="29" t="str">
        <f t="shared" si="3"/>
        <v>участник</v>
      </c>
      <c r="Q28" s="28" t="s">
        <v>71</v>
      </c>
      <c r="R28" s="28" t="s">
        <v>45</v>
      </c>
    </row>
    <row r="30" spans="1:18" x14ac:dyDescent="0.25">
      <c r="C30" s="61" t="s">
        <v>111</v>
      </c>
      <c r="D30" s="62" t="s">
        <v>226</v>
      </c>
      <c r="E30" s="62"/>
      <c r="F30" s="62" t="s">
        <v>227</v>
      </c>
      <c r="G30" s="62"/>
      <c r="M30" s="28"/>
    </row>
    <row r="31" spans="1:18" x14ac:dyDescent="0.25">
      <c r="C31" s="62"/>
      <c r="D31" s="62" t="s">
        <v>228</v>
      </c>
      <c r="E31" s="62"/>
      <c r="F31" s="62" t="s">
        <v>229</v>
      </c>
      <c r="G31" s="62"/>
    </row>
    <row r="32" spans="1:18" x14ac:dyDescent="0.25">
      <c r="C32" s="62"/>
      <c r="D32" s="62"/>
      <c r="E32" s="62"/>
      <c r="F32" s="62" t="s">
        <v>230</v>
      </c>
      <c r="G32" s="62"/>
    </row>
    <row r="33" spans="3:7" x14ac:dyDescent="0.25">
      <c r="C33" s="62"/>
      <c r="D33" s="62"/>
      <c r="E33" s="62"/>
      <c r="F33" s="62" t="s">
        <v>231</v>
      </c>
      <c r="G33" s="62"/>
    </row>
    <row r="34" spans="3:7" x14ac:dyDescent="0.25">
      <c r="C34" s="62"/>
      <c r="D34" s="62"/>
      <c r="E34" s="62"/>
      <c r="F34" s="62" t="s">
        <v>232</v>
      </c>
      <c r="G34" s="62"/>
    </row>
    <row r="35" spans="3:7" x14ac:dyDescent="0.25">
      <c r="C35" s="62"/>
      <c r="D35" s="62"/>
      <c r="E35" s="62"/>
      <c r="F35" s="62" t="s">
        <v>232</v>
      </c>
      <c r="G35" s="62"/>
    </row>
  </sheetData>
  <autoFilter ref="A10:R10">
    <sortState ref="A11:R28">
      <sortCondition descending="1" ref="M10"/>
    </sortState>
  </autoFilter>
  <mergeCells count="3">
    <mergeCell ref="A1:R1"/>
    <mergeCell ref="C2:P2"/>
    <mergeCell ref="C9:D9"/>
  </mergeCells>
  <conditionalFormatting sqref="E9">
    <cfRule type="expression" dxfId="7" priority="2">
      <formula>ISBLANK(E9)</formula>
    </cfRule>
  </conditionalFormatting>
  <conditionalFormatting sqref="C8">
    <cfRule type="expression" dxfId="6" priority="3">
      <formula>ISBLANK(C8)</formula>
    </cfRule>
  </conditionalFormatting>
  <conditionalFormatting sqref="C5">
    <cfRule type="expression" dxfId="5" priority="4">
      <formula>ISBLANK(C5)</formula>
    </cfRule>
  </conditionalFormatting>
  <conditionalFormatting sqref="C4">
    <cfRule type="expression" dxfId="4" priority="5">
      <formula>ISBLANK(C4)</formula>
    </cfRule>
  </conditionalFormatting>
  <dataValidations count="1">
    <dataValidation allowBlank="1" showInputMessage="1" showErrorMessage="1" sqref="A4:A8 C4:C8 F4:F5 E6:F7 F8 E9:E10 B10:D10 F10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opLeftCell="A17" zoomScale="72" zoomScaleNormal="72" workbookViewId="0">
      <selection activeCell="B36" sqref="B36:F41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2.85546875" style="1" customWidth="1"/>
    <col min="19" max="16384" width="9.140625" style="1"/>
  </cols>
  <sheetData>
    <row r="1" spans="1:18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32.25" customHeight="1" x14ac:dyDescent="0.25">
      <c r="B2" s="2"/>
      <c r="C2" s="59" t="s">
        <v>112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3" t="s">
        <v>1</v>
      </c>
      <c r="R2" s="4">
        <f>COUNTA(M11:M34)</f>
        <v>24</v>
      </c>
    </row>
    <row r="3" spans="1:18" x14ac:dyDescent="0.25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4"/>
    </row>
    <row r="4" spans="1:18" x14ac:dyDescent="0.25">
      <c r="A4" s="6" t="s">
        <v>2</v>
      </c>
      <c r="B4" s="7"/>
      <c r="C4" s="6" t="s">
        <v>113</v>
      </c>
      <c r="E4" s="8" t="s">
        <v>4</v>
      </c>
      <c r="F4" s="9"/>
      <c r="Q4" s="10" t="s">
        <v>5</v>
      </c>
      <c r="R4" s="11">
        <f>COUNTIF(P11:P34,"победитель")</f>
        <v>1</v>
      </c>
    </row>
    <row r="5" spans="1:18" x14ac:dyDescent="0.25">
      <c r="A5" s="6" t="s">
        <v>6</v>
      </c>
      <c r="B5" s="7"/>
      <c r="C5" s="6" t="s">
        <v>7</v>
      </c>
      <c r="E5" s="8" t="s">
        <v>8</v>
      </c>
      <c r="F5" s="9"/>
      <c r="Q5" s="10" t="s">
        <v>9</v>
      </c>
      <c r="R5" s="4">
        <v>11</v>
      </c>
    </row>
    <row r="6" spans="1:18" x14ac:dyDescent="0.25">
      <c r="A6" s="6" t="s">
        <v>10</v>
      </c>
      <c r="B6" s="7"/>
      <c r="C6" s="6" t="s">
        <v>11</v>
      </c>
      <c r="E6" s="9"/>
      <c r="F6" s="9"/>
      <c r="Q6" s="10" t="s">
        <v>12</v>
      </c>
      <c r="R6" s="4">
        <f>COUNTIF(P11:P34,"участник")</f>
        <v>12</v>
      </c>
    </row>
    <row r="7" spans="1:18" x14ac:dyDescent="0.25">
      <c r="A7" s="6" t="s">
        <v>13</v>
      </c>
      <c r="B7" s="7"/>
      <c r="C7" s="6">
        <v>3</v>
      </c>
      <c r="E7" s="9"/>
      <c r="F7" s="9"/>
      <c r="P7" s="12"/>
      <c r="Q7" s="10" t="s">
        <v>14</v>
      </c>
      <c r="R7" s="13">
        <v>0.45</v>
      </c>
    </row>
    <row r="8" spans="1:18" x14ac:dyDescent="0.25">
      <c r="A8" s="6" t="s">
        <v>15</v>
      </c>
      <c r="B8" s="7"/>
      <c r="C8" s="14" t="s">
        <v>114</v>
      </c>
      <c r="F8" s="9"/>
      <c r="M8" s="34"/>
      <c r="Q8" s="15" t="s">
        <v>17</v>
      </c>
      <c r="R8" s="13">
        <f>(R4+R5)/R2</f>
        <v>0.5</v>
      </c>
    </row>
    <row r="9" spans="1:18" x14ac:dyDescent="0.25">
      <c r="C9" s="60" t="s">
        <v>18</v>
      </c>
      <c r="D9" s="60"/>
      <c r="E9" s="16">
        <v>34</v>
      </c>
      <c r="G9" s="10" t="s">
        <v>19</v>
      </c>
      <c r="H9" s="17">
        <f>E9/2</f>
        <v>17</v>
      </c>
      <c r="J9" s="18" t="s">
        <v>20</v>
      </c>
      <c r="K9" s="19">
        <f>MAX(M11:M34)</f>
        <v>30.5</v>
      </c>
      <c r="L9" s="20" t="str">
        <f>IF(K9*100/E9&gt;=50,"победитель","участник")</f>
        <v>победитель</v>
      </c>
      <c r="M9" s="34"/>
      <c r="P9" s="21">
        <f>R8-45%</f>
        <v>4.9999999999999989E-2</v>
      </c>
      <c r="Q9" s="10" t="s">
        <v>21</v>
      </c>
      <c r="R9" s="22">
        <f>IF((R2*P9)&gt;0,(R2*P9),0)</f>
        <v>1.1999999999999997</v>
      </c>
    </row>
    <row r="10" spans="1:18" ht="90" x14ac:dyDescent="0.25">
      <c r="A10" s="23" t="s">
        <v>22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4" t="s">
        <v>29</v>
      </c>
      <c r="I10" s="23" t="s">
        <v>30</v>
      </c>
      <c r="J10" s="23" t="s">
        <v>31</v>
      </c>
      <c r="K10" s="23" t="s">
        <v>32</v>
      </c>
      <c r="L10" s="25" t="s">
        <v>33</v>
      </c>
      <c r="M10" s="23" t="s">
        <v>34</v>
      </c>
      <c r="N10" s="23" t="s">
        <v>35</v>
      </c>
      <c r="O10" s="23" t="s">
        <v>36</v>
      </c>
      <c r="P10" s="23" t="s">
        <v>37</v>
      </c>
      <c r="Q10" s="23" t="s">
        <v>38</v>
      </c>
      <c r="R10" s="23" t="s">
        <v>39</v>
      </c>
    </row>
    <row r="11" spans="1:18" s="31" customFormat="1" ht="12.75" customHeight="1" x14ac:dyDescent="0.2">
      <c r="A11" s="23">
        <v>1</v>
      </c>
      <c r="B11" s="26" t="s">
        <v>7</v>
      </c>
      <c r="C11" s="32" t="s">
        <v>150</v>
      </c>
      <c r="D11" s="32" t="s">
        <v>151</v>
      </c>
      <c r="E11" s="32" t="s">
        <v>152</v>
      </c>
      <c r="F11" s="35">
        <v>42517</v>
      </c>
      <c r="G11" s="27" t="s">
        <v>43</v>
      </c>
      <c r="H11" s="27" t="s">
        <v>44</v>
      </c>
      <c r="I11" s="28" t="s">
        <v>44</v>
      </c>
      <c r="J11" s="28" t="s">
        <v>45</v>
      </c>
      <c r="K11" s="29" t="s">
        <v>118</v>
      </c>
      <c r="L11" s="27" t="s">
        <v>153</v>
      </c>
      <c r="M11" s="29">
        <v>30.5</v>
      </c>
      <c r="N11" s="30">
        <f t="shared" ref="N11:N34" si="0">IF(M11="","",M11/$E$9)</f>
        <v>0.8970588235294118</v>
      </c>
      <c r="O11" s="30">
        <f t="shared" ref="O11:O34" si="1">IF(M11="","",M11/$K$9)</f>
        <v>1</v>
      </c>
      <c r="P11" s="29" t="str">
        <f>IF(M11="","",IF($K$9=M11,$L$9,IF(M11&gt;=$H$9,"призер","участник")))</f>
        <v>победитель</v>
      </c>
      <c r="Q11" s="28" t="s">
        <v>120</v>
      </c>
      <c r="R11" s="28" t="s">
        <v>45</v>
      </c>
    </row>
    <row r="12" spans="1:18" s="31" customFormat="1" ht="12.75" customHeight="1" x14ac:dyDescent="0.2">
      <c r="A12" s="23">
        <v>2</v>
      </c>
      <c r="B12" s="26" t="s">
        <v>7</v>
      </c>
      <c r="C12" s="32" t="s">
        <v>173</v>
      </c>
      <c r="D12" s="32" t="s">
        <v>174</v>
      </c>
      <c r="E12" s="32" t="s">
        <v>175</v>
      </c>
      <c r="F12" s="35">
        <v>42498</v>
      </c>
      <c r="G12" s="27" t="s">
        <v>43</v>
      </c>
      <c r="H12" s="27" t="s">
        <v>44</v>
      </c>
      <c r="I12" s="28" t="s">
        <v>44</v>
      </c>
      <c r="J12" s="28" t="s">
        <v>45</v>
      </c>
      <c r="K12" s="29" t="s">
        <v>162</v>
      </c>
      <c r="L12" s="27" t="s">
        <v>176</v>
      </c>
      <c r="M12" s="29">
        <v>27.5</v>
      </c>
      <c r="N12" s="30">
        <f t="shared" si="0"/>
        <v>0.80882352941176472</v>
      </c>
      <c r="O12" s="30">
        <f t="shared" si="1"/>
        <v>0.90163934426229508</v>
      </c>
      <c r="P12" s="29" t="str">
        <f>IF(M12="","",IF($K$9=M12,$L$9,IF(M12&gt;=$H$9,"призер","участник")))</f>
        <v>призер</v>
      </c>
      <c r="Q12" s="28" t="s">
        <v>164</v>
      </c>
      <c r="R12" s="28" t="s">
        <v>45</v>
      </c>
    </row>
    <row r="13" spans="1:18" x14ac:dyDescent="0.25">
      <c r="A13" s="23">
        <v>3</v>
      </c>
      <c r="B13" s="26" t="s">
        <v>7</v>
      </c>
      <c r="C13" s="32" t="s">
        <v>146</v>
      </c>
      <c r="D13" s="32" t="s">
        <v>147</v>
      </c>
      <c r="E13" s="32" t="s">
        <v>148</v>
      </c>
      <c r="F13" s="35">
        <v>42420</v>
      </c>
      <c r="G13" s="27" t="s">
        <v>43</v>
      </c>
      <c r="H13" s="27" t="s">
        <v>44</v>
      </c>
      <c r="I13" s="28" t="s">
        <v>44</v>
      </c>
      <c r="J13" s="28" t="s">
        <v>45</v>
      </c>
      <c r="K13" s="29" t="s">
        <v>118</v>
      </c>
      <c r="L13" s="27" t="s">
        <v>149</v>
      </c>
      <c r="M13" s="29">
        <v>26.5</v>
      </c>
      <c r="N13" s="30">
        <f t="shared" si="0"/>
        <v>0.77941176470588236</v>
      </c>
      <c r="O13" s="30">
        <f t="shared" si="1"/>
        <v>0.86885245901639341</v>
      </c>
      <c r="P13" s="29" t="str">
        <f>IF(M13="","",IF($K$9=M13,$L$9,IF(M13&gt;=$H$9,"призер","участник")))</f>
        <v>призер</v>
      </c>
      <c r="Q13" s="28" t="s">
        <v>120</v>
      </c>
      <c r="R13" s="28" t="s">
        <v>45</v>
      </c>
    </row>
    <row r="14" spans="1:18" x14ac:dyDescent="0.25">
      <c r="A14" s="23">
        <v>4</v>
      </c>
      <c r="B14" s="26" t="s">
        <v>7</v>
      </c>
      <c r="C14" s="32" t="s">
        <v>121</v>
      </c>
      <c r="D14" s="32" t="s">
        <v>122</v>
      </c>
      <c r="E14" s="32" t="s">
        <v>123</v>
      </c>
      <c r="F14" s="35">
        <v>42505</v>
      </c>
      <c r="G14" s="27" t="s">
        <v>43</v>
      </c>
      <c r="H14" s="27" t="s">
        <v>44</v>
      </c>
      <c r="I14" s="28" t="s">
        <v>44</v>
      </c>
      <c r="J14" s="28" t="s">
        <v>45</v>
      </c>
      <c r="K14" s="29" t="s">
        <v>118</v>
      </c>
      <c r="L14" s="27" t="s">
        <v>124</v>
      </c>
      <c r="M14" s="29">
        <v>26</v>
      </c>
      <c r="N14" s="30">
        <f t="shared" si="0"/>
        <v>0.76470588235294112</v>
      </c>
      <c r="O14" s="30">
        <f t="shared" si="1"/>
        <v>0.85245901639344257</v>
      </c>
      <c r="P14" s="29" t="s">
        <v>125</v>
      </c>
      <c r="Q14" s="28" t="s">
        <v>120</v>
      </c>
      <c r="R14" s="28" t="s">
        <v>45</v>
      </c>
    </row>
    <row r="15" spans="1:18" x14ac:dyDescent="0.25">
      <c r="A15" s="23">
        <v>5</v>
      </c>
      <c r="B15" s="26" t="s">
        <v>7</v>
      </c>
      <c r="C15" s="32" t="s">
        <v>188</v>
      </c>
      <c r="D15" s="32" t="s">
        <v>174</v>
      </c>
      <c r="E15" s="32" t="s">
        <v>55</v>
      </c>
      <c r="F15" s="35">
        <v>42425</v>
      </c>
      <c r="G15" s="27" t="s">
        <v>43</v>
      </c>
      <c r="H15" s="27" t="s">
        <v>44</v>
      </c>
      <c r="I15" s="28" t="s">
        <v>44</v>
      </c>
      <c r="J15" s="28" t="s">
        <v>45</v>
      </c>
      <c r="K15" s="29" t="s">
        <v>162</v>
      </c>
      <c r="L15" s="27" t="s">
        <v>189</v>
      </c>
      <c r="M15" s="29">
        <v>25</v>
      </c>
      <c r="N15" s="30">
        <f t="shared" si="0"/>
        <v>0.73529411764705888</v>
      </c>
      <c r="O15" s="30">
        <f t="shared" si="1"/>
        <v>0.81967213114754101</v>
      </c>
      <c r="P15" s="29" t="str">
        <f>IF(M15="","",IF($K$9=M15,$L$9,IF(M15&gt;=$H$9,"призер","участник")))</f>
        <v>призер</v>
      </c>
      <c r="Q15" s="28" t="s">
        <v>164</v>
      </c>
      <c r="R15" s="28" t="s">
        <v>45</v>
      </c>
    </row>
    <row r="16" spans="1:18" x14ac:dyDescent="0.25">
      <c r="A16" s="23">
        <v>6</v>
      </c>
      <c r="B16" s="26" t="s">
        <v>7</v>
      </c>
      <c r="C16" s="32" t="s">
        <v>134</v>
      </c>
      <c r="D16" s="32" t="s">
        <v>135</v>
      </c>
      <c r="E16" s="32" t="s">
        <v>136</v>
      </c>
      <c r="F16" s="35">
        <v>42602</v>
      </c>
      <c r="G16" s="27" t="s">
        <v>43</v>
      </c>
      <c r="H16" s="27" t="s">
        <v>44</v>
      </c>
      <c r="I16" s="28" t="s">
        <v>44</v>
      </c>
      <c r="J16" s="28" t="s">
        <v>45</v>
      </c>
      <c r="K16" s="29" t="s">
        <v>118</v>
      </c>
      <c r="L16" s="27" t="s">
        <v>137</v>
      </c>
      <c r="M16" s="29">
        <v>22</v>
      </c>
      <c r="N16" s="30">
        <f t="shared" si="0"/>
        <v>0.6470588235294118</v>
      </c>
      <c r="O16" s="30">
        <f t="shared" si="1"/>
        <v>0.72131147540983609</v>
      </c>
      <c r="P16" s="29" t="str">
        <f>IF(M16="","",IF($K$9=M16,$L$9,IF(M16&gt;=$H$9,"призер","участник")))</f>
        <v>призер</v>
      </c>
      <c r="Q16" s="28" t="s">
        <v>120</v>
      </c>
      <c r="R16" s="28" t="s">
        <v>45</v>
      </c>
    </row>
    <row r="17" spans="1:18" x14ac:dyDescent="0.25">
      <c r="A17" s="23">
        <v>7</v>
      </c>
      <c r="B17" s="26" t="s">
        <v>7</v>
      </c>
      <c r="C17" s="32" t="s">
        <v>142</v>
      </c>
      <c r="D17" s="32" t="s">
        <v>143</v>
      </c>
      <c r="E17" s="32" t="s">
        <v>144</v>
      </c>
      <c r="F17" s="35">
        <v>42487</v>
      </c>
      <c r="G17" s="27" t="s">
        <v>43</v>
      </c>
      <c r="H17" s="27" t="s">
        <v>44</v>
      </c>
      <c r="I17" s="28" t="s">
        <v>44</v>
      </c>
      <c r="J17" s="28" t="s">
        <v>45</v>
      </c>
      <c r="K17" s="29" t="s">
        <v>118</v>
      </c>
      <c r="L17" s="27" t="s">
        <v>145</v>
      </c>
      <c r="M17" s="29">
        <v>21</v>
      </c>
      <c r="N17" s="30">
        <f t="shared" si="0"/>
        <v>0.61764705882352944</v>
      </c>
      <c r="O17" s="30">
        <f t="shared" si="1"/>
        <v>0.68852459016393441</v>
      </c>
      <c r="P17" s="29" t="str">
        <f>IF(M17="","",IF($K$9=M17,$L$9,IF(M17&gt;=$H$9,"призер","участник")))</f>
        <v>призер</v>
      </c>
      <c r="Q17" s="28" t="s">
        <v>120</v>
      </c>
      <c r="R17" s="28" t="s">
        <v>45</v>
      </c>
    </row>
    <row r="18" spans="1:18" x14ac:dyDescent="0.25">
      <c r="A18" s="23">
        <v>8</v>
      </c>
      <c r="B18" s="26" t="s">
        <v>7</v>
      </c>
      <c r="C18" s="32" t="s">
        <v>215</v>
      </c>
      <c r="D18" s="32" t="s">
        <v>216</v>
      </c>
      <c r="E18" s="32" t="s">
        <v>171</v>
      </c>
      <c r="F18" s="35" t="s">
        <v>217</v>
      </c>
      <c r="G18" s="27" t="s">
        <v>43</v>
      </c>
      <c r="H18" s="27" t="s">
        <v>44</v>
      </c>
      <c r="I18" s="28" t="s">
        <v>44</v>
      </c>
      <c r="J18" s="48" t="s">
        <v>154</v>
      </c>
      <c r="K18" s="29">
        <v>3</v>
      </c>
      <c r="L18" s="27" t="s">
        <v>176</v>
      </c>
      <c r="M18" s="29">
        <v>20.5</v>
      </c>
      <c r="N18" s="30">
        <f t="shared" si="0"/>
        <v>0.6029411764705882</v>
      </c>
      <c r="O18" s="30">
        <f t="shared" si="1"/>
        <v>0.67213114754098358</v>
      </c>
      <c r="P18" s="29" t="s">
        <v>125</v>
      </c>
      <c r="Q18" s="28" t="s">
        <v>198</v>
      </c>
      <c r="R18" s="48" t="s">
        <v>199</v>
      </c>
    </row>
    <row r="19" spans="1:18" x14ac:dyDescent="0.25">
      <c r="A19" s="23">
        <v>9</v>
      </c>
      <c r="B19" s="26" t="s">
        <v>7</v>
      </c>
      <c r="C19" s="32" t="s">
        <v>165</v>
      </c>
      <c r="D19" s="32" t="s">
        <v>166</v>
      </c>
      <c r="E19" s="32" t="s">
        <v>167</v>
      </c>
      <c r="F19" s="35">
        <v>42710</v>
      </c>
      <c r="G19" s="27" t="s">
        <v>43</v>
      </c>
      <c r="H19" s="27" t="s">
        <v>44</v>
      </c>
      <c r="I19" s="28" t="s">
        <v>44</v>
      </c>
      <c r="J19" s="28" t="s">
        <v>45</v>
      </c>
      <c r="K19" s="29" t="s">
        <v>162</v>
      </c>
      <c r="L19" s="27" t="s">
        <v>168</v>
      </c>
      <c r="M19" s="29">
        <v>19.5</v>
      </c>
      <c r="N19" s="30">
        <f t="shared" si="0"/>
        <v>0.57352941176470584</v>
      </c>
      <c r="O19" s="30">
        <f t="shared" si="1"/>
        <v>0.63934426229508201</v>
      </c>
      <c r="P19" s="29" t="str">
        <f>IF(M19="","",IF($K$9=M19,$L$9,IF(M19&gt;=$H$9,"призер","участник")))</f>
        <v>призер</v>
      </c>
      <c r="Q19" s="28" t="s">
        <v>164</v>
      </c>
      <c r="R19" s="28" t="s">
        <v>45</v>
      </c>
    </row>
    <row r="20" spans="1:18" x14ac:dyDescent="0.25">
      <c r="A20" s="23">
        <v>10</v>
      </c>
      <c r="B20" s="26" t="s">
        <v>7</v>
      </c>
      <c r="C20" s="32" t="s">
        <v>211</v>
      </c>
      <c r="D20" s="32" t="s">
        <v>212</v>
      </c>
      <c r="E20" s="32" t="s">
        <v>213</v>
      </c>
      <c r="F20" s="35" t="s">
        <v>214</v>
      </c>
      <c r="G20" s="27" t="s">
        <v>43</v>
      </c>
      <c r="H20" s="27" t="s">
        <v>44</v>
      </c>
      <c r="I20" s="28" t="s">
        <v>44</v>
      </c>
      <c r="J20" s="48" t="s">
        <v>154</v>
      </c>
      <c r="K20" s="29">
        <v>3</v>
      </c>
      <c r="L20" s="27" t="s">
        <v>183</v>
      </c>
      <c r="M20" s="29">
        <v>19.5</v>
      </c>
      <c r="N20" s="30">
        <f t="shared" si="0"/>
        <v>0.57352941176470584</v>
      </c>
      <c r="O20" s="30">
        <f t="shared" si="1"/>
        <v>0.63934426229508201</v>
      </c>
      <c r="P20" s="29" t="str">
        <f>IF(M20="","",IF($K$9=M20,$L$9,IF(M20&gt;=$H$9,"призер","участник")))</f>
        <v>призер</v>
      </c>
      <c r="Q20" s="28" t="s">
        <v>198</v>
      </c>
      <c r="R20" s="48" t="s">
        <v>199</v>
      </c>
    </row>
    <row r="21" spans="1:18" x14ac:dyDescent="0.25">
      <c r="A21" s="23">
        <v>11</v>
      </c>
      <c r="B21" s="26" t="s">
        <v>7</v>
      </c>
      <c r="C21" s="32" t="s">
        <v>138</v>
      </c>
      <c r="D21" s="32" t="s">
        <v>139</v>
      </c>
      <c r="E21" s="32" t="s">
        <v>140</v>
      </c>
      <c r="F21" s="35">
        <v>42437</v>
      </c>
      <c r="G21" s="27" t="s">
        <v>43</v>
      </c>
      <c r="H21" s="27" t="s">
        <v>44</v>
      </c>
      <c r="I21" s="28" t="s">
        <v>44</v>
      </c>
      <c r="J21" s="28" t="s">
        <v>45</v>
      </c>
      <c r="K21" s="29" t="s">
        <v>118</v>
      </c>
      <c r="L21" s="27" t="s">
        <v>141</v>
      </c>
      <c r="M21" s="29">
        <v>19</v>
      </c>
      <c r="N21" s="30">
        <f t="shared" si="0"/>
        <v>0.55882352941176472</v>
      </c>
      <c r="O21" s="30">
        <f t="shared" si="1"/>
        <v>0.62295081967213117</v>
      </c>
      <c r="P21" s="29" t="str">
        <f>IF(M21="","",IF($K$9=M21,$L$9,IF(M21&gt;=$H$9,"призер","участник")))</f>
        <v>призер</v>
      </c>
      <c r="Q21" s="28" t="s">
        <v>120</v>
      </c>
      <c r="R21" s="28" t="s">
        <v>45</v>
      </c>
    </row>
    <row r="22" spans="1:18" x14ac:dyDescent="0.25">
      <c r="A22" s="23">
        <v>12</v>
      </c>
      <c r="B22" s="26" t="s">
        <v>7</v>
      </c>
      <c r="C22" s="32" t="s">
        <v>180</v>
      </c>
      <c r="D22" s="32" t="s">
        <v>181</v>
      </c>
      <c r="E22" s="32" t="s">
        <v>182</v>
      </c>
      <c r="F22" s="35">
        <v>42454</v>
      </c>
      <c r="G22" s="27" t="s">
        <v>43</v>
      </c>
      <c r="H22" s="27" t="s">
        <v>44</v>
      </c>
      <c r="I22" s="28" t="s">
        <v>44</v>
      </c>
      <c r="J22" s="28" t="s">
        <v>45</v>
      </c>
      <c r="K22" s="29" t="s">
        <v>162</v>
      </c>
      <c r="L22" s="27" t="s">
        <v>183</v>
      </c>
      <c r="M22" s="29">
        <v>19</v>
      </c>
      <c r="N22" s="30">
        <f t="shared" si="0"/>
        <v>0.55882352941176472</v>
      </c>
      <c r="O22" s="30">
        <f t="shared" si="1"/>
        <v>0.62295081967213117</v>
      </c>
      <c r="P22" s="29" t="str">
        <f>IF(M22="","",IF($K$9=M22,$L$9,IF(M22&gt;=$H$9,"призер","участник")))</f>
        <v>призер</v>
      </c>
      <c r="Q22" s="28" t="s">
        <v>164</v>
      </c>
      <c r="R22" s="28" t="s">
        <v>45</v>
      </c>
    </row>
    <row r="23" spans="1:18" x14ac:dyDescent="0.25">
      <c r="A23" s="23">
        <v>13</v>
      </c>
      <c r="B23" s="26" t="s">
        <v>7</v>
      </c>
      <c r="C23" s="32" t="s">
        <v>177</v>
      </c>
      <c r="D23" s="32" t="s">
        <v>178</v>
      </c>
      <c r="E23" s="32" t="s">
        <v>136</v>
      </c>
      <c r="F23" s="35">
        <v>42732</v>
      </c>
      <c r="G23" s="27" t="s">
        <v>43</v>
      </c>
      <c r="H23" s="27" t="s">
        <v>44</v>
      </c>
      <c r="I23" s="28" t="s">
        <v>44</v>
      </c>
      <c r="J23" s="28" t="s">
        <v>45</v>
      </c>
      <c r="K23" s="29" t="s">
        <v>162</v>
      </c>
      <c r="L23" s="27" t="s">
        <v>179</v>
      </c>
      <c r="M23" s="29">
        <v>18.5</v>
      </c>
      <c r="N23" s="30">
        <f t="shared" si="0"/>
        <v>0.54411764705882348</v>
      </c>
      <c r="O23" s="30">
        <f t="shared" si="1"/>
        <v>0.60655737704918034</v>
      </c>
      <c r="P23" s="29" t="s">
        <v>83</v>
      </c>
      <c r="Q23" s="28" t="s">
        <v>164</v>
      </c>
      <c r="R23" s="28" t="s">
        <v>45</v>
      </c>
    </row>
    <row r="24" spans="1:18" x14ac:dyDescent="0.25">
      <c r="A24" s="23">
        <v>14</v>
      </c>
      <c r="B24" s="26" t="s">
        <v>7</v>
      </c>
      <c r="C24" s="32" t="s">
        <v>126</v>
      </c>
      <c r="D24" s="32" t="s">
        <v>127</v>
      </c>
      <c r="E24" s="32" t="s">
        <v>128</v>
      </c>
      <c r="F24" s="36">
        <v>42924</v>
      </c>
      <c r="G24" s="27" t="s">
        <v>43</v>
      </c>
      <c r="H24" s="27" t="s">
        <v>44</v>
      </c>
      <c r="I24" s="37" t="s">
        <v>44</v>
      </c>
      <c r="J24" s="37" t="s">
        <v>45</v>
      </c>
      <c r="K24" s="38" t="s">
        <v>118</v>
      </c>
      <c r="L24" s="27" t="s">
        <v>129</v>
      </c>
      <c r="M24" s="29">
        <v>18</v>
      </c>
      <c r="N24" s="30">
        <f t="shared" si="0"/>
        <v>0.52941176470588236</v>
      </c>
      <c r="O24" s="30">
        <f t="shared" si="1"/>
        <v>0.5901639344262295</v>
      </c>
      <c r="P24" s="29" t="s">
        <v>83</v>
      </c>
      <c r="Q24" s="28" t="s">
        <v>120</v>
      </c>
      <c r="R24" s="28" t="s">
        <v>45</v>
      </c>
    </row>
    <row r="25" spans="1:18" x14ac:dyDescent="0.25">
      <c r="A25" s="23">
        <v>15</v>
      </c>
      <c r="B25" s="26" t="s">
        <v>7</v>
      </c>
      <c r="C25" s="32" t="s">
        <v>130</v>
      </c>
      <c r="D25" s="32" t="s">
        <v>131</v>
      </c>
      <c r="E25" s="32" t="s">
        <v>132</v>
      </c>
      <c r="F25" s="35">
        <v>42416</v>
      </c>
      <c r="G25" s="27" t="s">
        <v>43</v>
      </c>
      <c r="H25" s="27" t="s">
        <v>44</v>
      </c>
      <c r="I25" s="28" t="s">
        <v>44</v>
      </c>
      <c r="J25" s="28" t="s">
        <v>45</v>
      </c>
      <c r="K25" s="29" t="s">
        <v>118</v>
      </c>
      <c r="L25" s="27" t="s">
        <v>133</v>
      </c>
      <c r="M25" s="29">
        <v>18</v>
      </c>
      <c r="N25" s="30">
        <f t="shared" si="0"/>
        <v>0.52941176470588236</v>
      </c>
      <c r="O25" s="30">
        <f t="shared" si="1"/>
        <v>0.5901639344262295</v>
      </c>
      <c r="P25" s="29" t="s">
        <v>83</v>
      </c>
      <c r="Q25" s="28" t="s">
        <v>120</v>
      </c>
      <c r="R25" s="28" t="s">
        <v>45</v>
      </c>
    </row>
    <row r="26" spans="1:18" x14ac:dyDescent="0.25">
      <c r="A26" s="23">
        <v>16</v>
      </c>
      <c r="B26" s="26" t="s">
        <v>7</v>
      </c>
      <c r="C26" s="32" t="s">
        <v>204</v>
      </c>
      <c r="D26" s="32" t="s">
        <v>205</v>
      </c>
      <c r="E26" s="32" t="s">
        <v>144</v>
      </c>
      <c r="F26" s="35" t="s">
        <v>206</v>
      </c>
      <c r="G26" s="27" t="s">
        <v>43</v>
      </c>
      <c r="H26" s="27" t="s">
        <v>44</v>
      </c>
      <c r="I26" s="28" t="s">
        <v>44</v>
      </c>
      <c r="J26" s="48" t="s">
        <v>154</v>
      </c>
      <c r="K26" s="29">
        <v>3</v>
      </c>
      <c r="L26" s="27" t="s">
        <v>133</v>
      </c>
      <c r="M26" s="29">
        <v>17</v>
      </c>
      <c r="N26" s="30">
        <f t="shared" si="0"/>
        <v>0.5</v>
      </c>
      <c r="O26" s="30">
        <f t="shared" si="1"/>
        <v>0.55737704918032782</v>
      </c>
      <c r="P26" s="29" t="s">
        <v>83</v>
      </c>
      <c r="Q26" s="28" t="s">
        <v>198</v>
      </c>
      <c r="R26" s="48" t="s">
        <v>199</v>
      </c>
    </row>
    <row r="27" spans="1:18" x14ac:dyDescent="0.25">
      <c r="A27" s="23">
        <v>17</v>
      </c>
      <c r="B27" s="26" t="s">
        <v>7</v>
      </c>
      <c r="C27" s="32" t="s">
        <v>115</v>
      </c>
      <c r="D27" s="32" t="s">
        <v>116</v>
      </c>
      <c r="E27" s="32" t="s">
        <v>117</v>
      </c>
      <c r="F27" s="35">
        <v>42432</v>
      </c>
      <c r="G27" s="27" t="s">
        <v>43</v>
      </c>
      <c r="H27" s="27" t="s">
        <v>44</v>
      </c>
      <c r="I27" s="28" t="s">
        <v>44</v>
      </c>
      <c r="J27" s="28" t="s">
        <v>45</v>
      </c>
      <c r="K27" s="29" t="s">
        <v>118</v>
      </c>
      <c r="L27" s="27" t="s">
        <v>119</v>
      </c>
      <c r="M27" s="29">
        <v>16.5</v>
      </c>
      <c r="N27" s="30">
        <f t="shared" si="0"/>
        <v>0.48529411764705882</v>
      </c>
      <c r="O27" s="30">
        <f t="shared" si="1"/>
        <v>0.54098360655737709</v>
      </c>
      <c r="P27" s="29" t="str">
        <f t="shared" ref="P27:P32" si="2">IF(M27="","",IF($K$9=M27,$L$9,IF(M27&gt;=$H$9,"призер","участник")))</f>
        <v>участник</v>
      </c>
      <c r="Q27" s="28" t="s">
        <v>120</v>
      </c>
      <c r="R27" s="28" t="s">
        <v>45</v>
      </c>
    </row>
    <row r="28" spans="1:18" x14ac:dyDescent="0.25">
      <c r="A28" s="23">
        <v>18</v>
      </c>
      <c r="B28" s="26" t="s">
        <v>7</v>
      </c>
      <c r="C28" s="32" t="s">
        <v>160</v>
      </c>
      <c r="D28" s="32" t="s">
        <v>161</v>
      </c>
      <c r="E28" s="32" t="s">
        <v>132</v>
      </c>
      <c r="F28" s="35">
        <v>42509</v>
      </c>
      <c r="G28" s="27" t="s">
        <v>43</v>
      </c>
      <c r="H28" s="27" t="s">
        <v>44</v>
      </c>
      <c r="I28" s="28" t="s">
        <v>44</v>
      </c>
      <c r="J28" s="28" t="s">
        <v>45</v>
      </c>
      <c r="K28" s="29" t="s">
        <v>162</v>
      </c>
      <c r="L28" s="27" t="s">
        <v>163</v>
      </c>
      <c r="M28" s="29">
        <v>16.5</v>
      </c>
      <c r="N28" s="30">
        <f t="shared" si="0"/>
        <v>0.48529411764705882</v>
      </c>
      <c r="O28" s="30">
        <f t="shared" si="1"/>
        <v>0.54098360655737709</v>
      </c>
      <c r="P28" s="29" t="str">
        <f t="shared" si="2"/>
        <v>участник</v>
      </c>
      <c r="Q28" s="28" t="s">
        <v>164</v>
      </c>
      <c r="R28" s="28" t="s">
        <v>45</v>
      </c>
    </row>
    <row r="29" spans="1:18" s="31" customFormat="1" ht="12.75" customHeight="1" x14ac:dyDescent="0.2">
      <c r="A29" s="23">
        <v>19</v>
      </c>
      <c r="B29" s="26" t="s">
        <v>7</v>
      </c>
      <c r="C29" s="32" t="s">
        <v>169</v>
      </c>
      <c r="D29" s="32" t="s">
        <v>170</v>
      </c>
      <c r="E29" s="32" t="s">
        <v>171</v>
      </c>
      <c r="F29" s="35">
        <v>42729</v>
      </c>
      <c r="G29" s="27" t="s">
        <v>43</v>
      </c>
      <c r="H29" s="27" t="s">
        <v>44</v>
      </c>
      <c r="I29" s="28" t="s">
        <v>44</v>
      </c>
      <c r="J29" s="28" t="s">
        <v>45</v>
      </c>
      <c r="K29" s="29" t="s">
        <v>162</v>
      </c>
      <c r="L29" s="27" t="s">
        <v>172</v>
      </c>
      <c r="M29" s="29">
        <v>16.5</v>
      </c>
      <c r="N29" s="30">
        <f t="shared" si="0"/>
        <v>0.48529411764705882</v>
      </c>
      <c r="O29" s="30">
        <f t="shared" si="1"/>
        <v>0.54098360655737709</v>
      </c>
      <c r="P29" s="29" t="str">
        <f t="shared" si="2"/>
        <v>участник</v>
      </c>
      <c r="Q29" s="28" t="s">
        <v>164</v>
      </c>
      <c r="R29" s="28" t="s">
        <v>45</v>
      </c>
    </row>
    <row r="30" spans="1:18" s="31" customFormat="1" ht="12.75" customHeight="1" x14ac:dyDescent="0.2">
      <c r="A30" s="23">
        <v>20</v>
      </c>
      <c r="B30" s="26" t="s">
        <v>7</v>
      </c>
      <c r="C30" s="32" t="s">
        <v>184</v>
      </c>
      <c r="D30" s="32" t="s">
        <v>185</v>
      </c>
      <c r="E30" s="32" t="s">
        <v>186</v>
      </c>
      <c r="F30" s="35">
        <v>42754</v>
      </c>
      <c r="G30" s="27" t="s">
        <v>43</v>
      </c>
      <c r="H30" s="27" t="s">
        <v>44</v>
      </c>
      <c r="I30" s="28" t="s">
        <v>44</v>
      </c>
      <c r="J30" s="28" t="s">
        <v>45</v>
      </c>
      <c r="K30" s="29" t="s">
        <v>162</v>
      </c>
      <c r="L30" s="27" t="s">
        <v>187</v>
      </c>
      <c r="M30" s="29">
        <v>16.5</v>
      </c>
      <c r="N30" s="30">
        <f t="shared" si="0"/>
        <v>0.48529411764705882</v>
      </c>
      <c r="O30" s="30">
        <f t="shared" si="1"/>
        <v>0.54098360655737709</v>
      </c>
      <c r="P30" s="29" t="str">
        <f t="shared" si="2"/>
        <v>участник</v>
      </c>
      <c r="Q30" s="28" t="s">
        <v>164</v>
      </c>
      <c r="R30" s="28" t="s">
        <v>45</v>
      </c>
    </row>
    <row r="31" spans="1:18" x14ac:dyDescent="0.25">
      <c r="A31" s="23">
        <v>21</v>
      </c>
      <c r="B31" s="26" t="s">
        <v>7</v>
      </c>
      <c r="C31" s="32" t="s">
        <v>190</v>
      </c>
      <c r="D31" s="32" t="s">
        <v>191</v>
      </c>
      <c r="E31" s="32" t="s">
        <v>192</v>
      </c>
      <c r="F31" s="35">
        <v>42649</v>
      </c>
      <c r="G31" s="27" t="s">
        <v>43</v>
      </c>
      <c r="H31" s="27" t="s">
        <v>44</v>
      </c>
      <c r="I31" s="28" t="s">
        <v>44</v>
      </c>
      <c r="J31" s="28" t="s">
        <v>45</v>
      </c>
      <c r="K31" s="29" t="s">
        <v>162</v>
      </c>
      <c r="L31" s="27" t="s">
        <v>193</v>
      </c>
      <c r="M31" s="29">
        <v>15</v>
      </c>
      <c r="N31" s="30">
        <f t="shared" si="0"/>
        <v>0.44117647058823528</v>
      </c>
      <c r="O31" s="30">
        <f t="shared" si="1"/>
        <v>0.49180327868852458</v>
      </c>
      <c r="P31" s="29" t="str">
        <f t="shared" si="2"/>
        <v>участник</v>
      </c>
      <c r="Q31" s="28" t="s">
        <v>164</v>
      </c>
      <c r="R31" s="28" t="s">
        <v>45</v>
      </c>
    </row>
    <row r="32" spans="1:18" x14ac:dyDescent="0.25">
      <c r="A32" s="23">
        <v>22</v>
      </c>
      <c r="B32" s="26" t="s">
        <v>7</v>
      </c>
      <c r="C32" s="32" t="s">
        <v>207</v>
      </c>
      <c r="D32" s="32" t="s">
        <v>208</v>
      </c>
      <c r="E32" s="32" t="s">
        <v>209</v>
      </c>
      <c r="F32" s="35" t="s">
        <v>210</v>
      </c>
      <c r="G32" s="27" t="s">
        <v>43</v>
      </c>
      <c r="H32" s="27" t="s">
        <v>44</v>
      </c>
      <c r="I32" s="28" t="s">
        <v>44</v>
      </c>
      <c r="J32" s="48" t="s">
        <v>154</v>
      </c>
      <c r="K32" s="29">
        <v>3</v>
      </c>
      <c r="L32" s="27" t="s">
        <v>141</v>
      </c>
      <c r="M32" s="29">
        <v>8.5</v>
      </c>
      <c r="N32" s="30">
        <f t="shared" si="0"/>
        <v>0.25</v>
      </c>
      <c r="O32" s="30">
        <f t="shared" si="1"/>
        <v>0.27868852459016391</v>
      </c>
      <c r="P32" s="29" t="str">
        <f t="shared" si="2"/>
        <v>участник</v>
      </c>
      <c r="Q32" s="28" t="s">
        <v>198</v>
      </c>
      <c r="R32" s="48" t="s">
        <v>199</v>
      </c>
    </row>
    <row r="33" spans="1:18" x14ac:dyDescent="0.25">
      <c r="A33" s="23">
        <v>23</v>
      </c>
      <c r="B33" s="26" t="s">
        <v>7</v>
      </c>
      <c r="C33" s="32" t="s">
        <v>218</v>
      </c>
      <c r="D33" s="32" t="s">
        <v>219</v>
      </c>
      <c r="E33" s="32" t="s">
        <v>220</v>
      </c>
      <c r="F33" s="35" t="s">
        <v>221</v>
      </c>
      <c r="G33" s="27" t="s">
        <v>43</v>
      </c>
      <c r="H33" s="27" t="s">
        <v>44</v>
      </c>
      <c r="I33" s="28" t="s">
        <v>44</v>
      </c>
      <c r="J33" s="48" t="s">
        <v>154</v>
      </c>
      <c r="K33" s="29">
        <v>3</v>
      </c>
      <c r="L33" s="27" t="s">
        <v>187</v>
      </c>
      <c r="M33" s="29">
        <v>8.5</v>
      </c>
      <c r="N33" s="30">
        <f t="shared" si="0"/>
        <v>0.25</v>
      </c>
      <c r="O33" s="30">
        <f t="shared" si="1"/>
        <v>0.27868852459016391</v>
      </c>
      <c r="P33" s="57" t="s">
        <v>83</v>
      </c>
      <c r="Q33" s="28" t="s">
        <v>198</v>
      </c>
      <c r="R33" s="48" t="s">
        <v>199</v>
      </c>
    </row>
    <row r="34" spans="1:18" x14ac:dyDescent="0.25">
      <c r="A34" s="23">
        <v>24</v>
      </c>
      <c r="B34" s="26" t="s">
        <v>7</v>
      </c>
      <c r="C34" s="32" t="s">
        <v>222</v>
      </c>
      <c r="D34" s="32" t="s">
        <v>223</v>
      </c>
      <c r="E34" s="32" t="s">
        <v>224</v>
      </c>
      <c r="F34" s="35" t="s">
        <v>225</v>
      </c>
      <c r="G34" s="27" t="s">
        <v>43</v>
      </c>
      <c r="H34" s="27" t="s">
        <v>44</v>
      </c>
      <c r="I34" s="28" t="s">
        <v>44</v>
      </c>
      <c r="J34" s="48" t="s">
        <v>154</v>
      </c>
      <c r="K34" s="29">
        <v>3</v>
      </c>
      <c r="L34" s="27" t="s">
        <v>189</v>
      </c>
      <c r="M34" s="29">
        <v>8.5</v>
      </c>
      <c r="N34" s="30">
        <f t="shared" si="0"/>
        <v>0.25</v>
      </c>
      <c r="O34" s="30">
        <f t="shared" si="1"/>
        <v>0.27868852459016391</v>
      </c>
      <c r="P34" s="29" t="str">
        <f>IF(M34="","",IF($K$9=M34,$L$9,IF(M34&gt;=$H$9,"призер","участник")))</f>
        <v>участник</v>
      </c>
      <c r="Q34" s="28" t="s">
        <v>198</v>
      </c>
      <c r="R34" s="48" t="s">
        <v>199</v>
      </c>
    </row>
    <row r="36" spans="1:18" x14ac:dyDescent="0.25">
      <c r="B36" s="61" t="s">
        <v>111</v>
      </c>
      <c r="C36" s="62" t="s">
        <v>226</v>
      </c>
      <c r="D36" s="62"/>
      <c r="E36" s="62" t="s">
        <v>227</v>
      </c>
      <c r="F36" s="62"/>
    </row>
    <row r="37" spans="1:18" x14ac:dyDescent="0.25">
      <c r="B37" s="62"/>
      <c r="C37" s="62" t="s">
        <v>228</v>
      </c>
      <c r="D37" s="62"/>
      <c r="E37" s="62" t="s">
        <v>229</v>
      </c>
      <c r="F37" s="62"/>
    </row>
    <row r="38" spans="1:18" x14ac:dyDescent="0.25">
      <c r="B38" s="62"/>
      <c r="C38" s="62"/>
      <c r="D38" s="62"/>
      <c r="E38" s="62" t="s">
        <v>230</v>
      </c>
      <c r="F38" s="62"/>
    </row>
    <row r="39" spans="1:18" x14ac:dyDescent="0.25">
      <c r="B39" s="62"/>
      <c r="C39" s="62"/>
      <c r="D39" s="62"/>
      <c r="E39" s="62" t="s">
        <v>231</v>
      </c>
      <c r="F39" s="62"/>
    </row>
    <row r="40" spans="1:18" x14ac:dyDescent="0.25">
      <c r="B40" s="62"/>
      <c r="C40" s="62"/>
      <c r="D40" s="62"/>
      <c r="E40" s="62" t="s">
        <v>232</v>
      </c>
      <c r="F40" s="62"/>
    </row>
    <row r="41" spans="1:18" x14ac:dyDescent="0.25">
      <c r="B41" s="62"/>
      <c r="C41" s="62"/>
      <c r="D41" s="62"/>
      <c r="E41" s="62" t="s">
        <v>232</v>
      </c>
      <c r="F41" s="62"/>
    </row>
  </sheetData>
  <autoFilter ref="A10:R34">
    <sortState ref="A11:R60">
      <sortCondition descending="1" ref="M10:M60"/>
    </sortState>
  </autoFilter>
  <mergeCells count="3">
    <mergeCell ref="A1:R1"/>
    <mergeCell ref="C2:P2"/>
    <mergeCell ref="C9:D9"/>
  </mergeCells>
  <conditionalFormatting sqref="E9">
    <cfRule type="expression" dxfId="3" priority="2">
      <formula>ISBLANK(E9)</formula>
    </cfRule>
  </conditionalFormatting>
  <conditionalFormatting sqref="C8">
    <cfRule type="expression" dxfId="2" priority="3">
      <formula>ISBLANK(C8)</formula>
    </cfRule>
  </conditionalFormatting>
  <conditionalFormatting sqref="C5">
    <cfRule type="expression" dxfId="1" priority="4">
      <formula>ISBLANK(C5)</formula>
    </cfRule>
  </conditionalFormatting>
  <conditionalFormatting sqref="C4">
    <cfRule type="expression" dxfId="0" priority="5">
      <formula>ISBLANK(C4)</formula>
    </cfRule>
  </conditionalFormatting>
  <dataValidations count="1">
    <dataValidation allowBlank="1" showInputMessage="1" showErrorMessage="1" sqref="A4:A8 C4:C8 F4:F5 E6:F7 F8 E9:E11 B10:D10 F10:F11 C11:D11 C29:F29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zoomScale="72" zoomScaleNormal="72" workbookViewId="0">
      <selection activeCell="B10" sqref="B10"/>
    </sheetView>
  </sheetViews>
  <sheetFormatPr defaultColWidth="8.7109375" defaultRowHeight="12.75" x14ac:dyDescent="0.2"/>
  <cols>
    <col min="2" max="2" width="40" style="39" customWidth="1"/>
  </cols>
  <sheetData>
    <row r="2" spans="2:4" x14ac:dyDescent="0.2">
      <c r="B2" s="40" t="s">
        <v>155</v>
      </c>
    </row>
    <row r="4" spans="2:4" s="41" customFormat="1" ht="24" customHeight="1" x14ac:dyDescent="0.2">
      <c r="B4" s="42" t="s">
        <v>156</v>
      </c>
      <c r="C4" s="43">
        <v>42</v>
      </c>
    </row>
    <row r="5" spans="2:4" s="41" customFormat="1" ht="24" customHeight="1" x14ac:dyDescent="0.2">
      <c r="B5" s="42" t="s">
        <v>157</v>
      </c>
      <c r="C5" s="43">
        <v>3</v>
      </c>
    </row>
    <row r="6" spans="2:4" s="41" customFormat="1" ht="24" customHeight="1" x14ac:dyDescent="0.2">
      <c r="B6" s="42" t="s">
        <v>158</v>
      </c>
      <c r="C6" s="43">
        <v>18</v>
      </c>
    </row>
    <row r="7" spans="2:4" s="41" customFormat="1" ht="24" customHeight="1" x14ac:dyDescent="0.2">
      <c r="B7" s="42" t="s">
        <v>159</v>
      </c>
      <c r="C7" s="43">
        <v>21</v>
      </c>
    </row>
    <row r="8" spans="2:4" s="41" customFormat="1" ht="24" customHeight="1" x14ac:dyDescent="0.2">
      <c r="B8" s="42" t="s">
        <v>14</v>
      </c>
      <c r="C8" s="44">
        <v>0.45</v>
      </c>
    </row>
    <row r="9" spans="2:4" s="41" customFormat="1" ht="24" customHeight="1" x14ac:dyDescent="0.2">
      <c r="B9" s="45" t="s">
        <v>17</v>
      </c>
      <c r="C9" s="44">
        <f>(C5+C6)/C4</f>
        <v>0.5</v>
      </c>
    </row>
    <row r="10" spans="2:4" s="41" customFormat="1" ht="24" customHeight="1" x14ac:dyDescent="0.2">
      <c r="B10" s="42" t="s">
        <v>21</v>
      </c>
      <c r="C10" s="46">
        <f>IF((C4*D10)&gt;0,(C4*D10),0)</f>
        <v>2.0999999999999996</v>
      </c>
      <c r="D10" s="47">
        <f>C9-45%</f>
        <v>4.9999999999999989E-2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Инструкция</vt:lpstr>
      <vt:lpstr>2 класс</vt:lpstr>
      <vt:lpstr>3 класс</vt:lpstr>
      <vt:lpstr>Сводная</vt:lpstr>
      <vt:lpstr>'2 класс'!school_type</vt:lpstr>
      <vt:lpstr>'3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User</cp:lastModifiedBy>
  <cp:revision>11</cp:revision>
  <cp:lastPrinted>2025-09-10T05:49:18Z</cp:lastPrinted>
  <dcterms:created xsi:type="dcterms:W3CDTF">2007-11-07T20:16:05Z</dcterms:created>
  <dcterms:modified xsi:type="dcterms:W3CDTF">2025-10-20T12:46:14Z</dcterms:modified>
  <dc:language>ru-RU</dc:language>
</cp:coreProperties>
</file>